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0950" activeTab="0"/>
  </bookViews>
  <sheets>
    <sheet name="mpo data summary" sheetId="1" r:id="rId1"/>
  </sheets>
  <definedNames>
    <definedName name="co2_annfac">'mpo data summary'!$J$186</definedName>
    <definedName name="cpi_2_2008">#REF!</definedName>
    <definedName name="gas_2_2008">#REF!</definedName>
    <definedName name="inv_scale">#REF!</definedName>
    <definedName name="_xlnm.Print_Area" localSheetId="0">'mpo data summary'!$B$11:$X$416</definedName>
    <definedName name="_xlnm.Print_Titles" localSheetId="0">'mpo data summary'!$2:$10</definedName>
  </definedNames>
  <calcPr fullCalcOnLoad="1"/>
</workbook>
</file>

<file path=xl/comments1.xml><?xml version="1.0" encoding="utf-8"?>
<comments xmlns="http://schemas.openxmlformats.org/spreadsheetml/2006/main">
  <authors>
    <author>Lezlie Kimura</author>
  </authors>
  <commentList>
    <comment ref="E163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13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25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41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47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54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60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66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76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102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111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92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83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82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310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320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349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355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73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79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  <comment ref="E285" authorId="0">
      <text>
        <r>
          <rPr>
            <b/>
            <sz val="8"/>
            <rFont val="Tahoma"/>
            <family val="0"/>
          </rPr>
          <t>Lezlie Kimura:</t>
        </r>
        <r>
          <rPr>
            <sz val="8"/>
            <rFont val="Tahoma"/>
            <family val="0"/>
          </rPr>
          <t xml:space="preserve">
reported Annual CO2, did not include units - assume in millions 
Adjusted by dividing by 365</t>
        </r>
      </text>
    </comment>
  </commentList>
</comments>
</file>

<file path=xl/sharedStrings.xml><?xml version="1.0" encoding="utf-8"?>
<sst xmlns="http://schemas.openxmlformats.org/spreadsheetml/2006/main" count="661" uniqueCount="167">
  <si>
    <t>SCAG</t>
  </si>
  <si>
    <t>SANDAG</t>
  </si>
  <si>
    <t>SACOG</t>
  </si>
  <si>
    <t>Base Year</t>
  </si>
  <si>
    <t>n/a</t>
  </si>
  <si>
    <t>Shasta</t>
  </si>
  <si>
    <t>MTC/ABAG</t>
  </si>
  <si>
    <t>Fresno</t>
  </si>
  <si>
    <t>Kern</t>
  </si>
  <si>
    <t>AMBAG</t>
  </si>
  <si>
    <t>SJCOG</t>
  </si>
  <si>
    <t>StanCOG</t>
  </si>
  <si>
    <t>Tulare</t>
  </si>
  <si>
    <t>SBCAG</t>
  </si>
  <si>
    <t>SLOCOG</t>
  </si>
  <si>
    <t>Merced</t>
  </si>
  <si>
    <t>Kings</t>
  </si>
  <si>
    <t xml:space="preserve">Madera </t>
  </si>
  <si>
    <t>Tahoe</t>
  </si>
  <si>
    <t>Population &gt; 65 yrs old</t>
  </si>
  <si>
    <t>Households</t>
  </si>
  <si>
    <t>RTP Interim Year</t>
  </si>
  <si>
    <t>RTP Horizon Year</t>
  </si>
  <si>
    <t xml:space="preserve">Household Population </t>
  </si>
  <si>
    <t>Alt. Scen. Horizon Yr.</t>
  </si>
  <si>
    <t>Alt. Scen. Interim Yr.</t>
  </si>
  <si>
    <t>Household Population Growth Rate--Base Year to….</t>
  </si>
  <si>
    <t>…RTP Interim Yr.</t>
  </si>
  <si>
    <t>…RTP Horizon Yr.</t>
  </si>
  <si>
    <t>…Alt.Scen.Interim Yr.</t>
  </si>
  <si>
    <t>…Alt.Scen.Horizon Yr.</t>
  </si>
  <si>
    <t>N of Reported Values</t>
  </si>
  <si>
    <t>Sum or Average of Reported Values</t>
  </si>
  <si>
    <t>Sum…</t>
  </si>
  <si>
    <t>Wgt.Avg.</t>
  </si>
  <si>
    <t>% Population &gt; 65 yrs.</t>
  </si>
  <si>
    <t>Annualization Factor:</t>
  </si>
  <si>
    <t>Household Size (HH Pop / Households)</t>
  </si>
  <si>
    <t>Jobs</t>
  </si>
  <si>
    <t>Jobs Per Household</t>
  </si>
  <si>
    <t>SCENARIO YEARS</t>
  </si>
  <si>
    <t>$ Basis Year</t>
  </si>
  <si>
    <t>Median Household Income (Nominal $)</t>
  </si>
  <si>
    <t>Median Household Income (Adjusted to 2008 $ using CPI)</t>
  </si>
  <si>
    <t/>
  </si>
  <si>
    <t>Values as Given by MPO Staff</t>
  </si>
  <si>
    <t>Metropolitan Planning Organization</t>
  </si>
  <si>
    <t>**</t>
  </si>
  <si>
    <t>Work Trip Mode Shares--Weekday</t>
  </si>
  <si>
    <t>Transit</t>
  </si>
  <si>
    <t>Bike+Walk</t>
  </si>
  <si>
    <t>Other (Non-Work) Trip Mode Shares--Weekday</t>
  </si>
  <si>
    <t>Dwelling Units</t>
  </si>
  <si>
    <t>Compact Residential Development</t>
  </si>
  <si>
    <t>Forecast Years</t>
  </si>
  <si>
    <t>Total share</t>
  </si>
  <si>
    <t>Growth share</t>
  </si>
  <si>
    <t>Attached Dwellings</t>
  </si>
  <si>
    <t>Definition of Attached</t>
  </si>
  <si>
    <t>Definition of S.L.SF</t>
  </si>
  <si>
    <t>Total</t>
  </si>
  <si>
    <t>Small Lot Single Family Dwellings</t>
  </si>
  <si>
    <t>…to RTP Interim Year</t>
  </si>
  <si>
    <t>…to RTP Horizon Year</t>
  </si>
  <si>
    <t>…to Alt.Scen.Int.Yr.</t>
  </si>
  <si>
    <t>…to Alt.Scen.Horiz.Yr.</t>
  </si>
  <si>
    <t>Location of Residential Development--All Stated as Percent of Dwelling Unit Growth from Base Year</t>
  </si>
  <si>
    <t>% of DU Growth in Infill Locations</t>
  </si>
  <si>
    <t>% of DU Growth in Redevelopment Areas</t>
  </si>
  <si>
    <t>% of DU Growth in Greenfield Locations</t>
  </si>
  <si>
    <t>Commercial Square Feet Developed</t>
  </si>
  <si>
    <t>Definition of Commercial</t>
  </si>
  <si>
    <t>Total Acres</t>
  </si>
  <si>
    <t>Total KSF</t>
  </si>
  <si>
    <t>KSF Growth</t>
  </si>
  <si>
    <t>Location of Commercial Development--All Stated as Percent  Growth from Base Year</t>
  </si>
  <si>
    <t>% of Comm'l Growth in Infill Locations</t>
  </si>
  <si>
    <t>% of Comm'l Growth in Redevelopment Areas</t>
  </si>
  <si>
    <t>% of Comm'l Growth in Greenfield Locations</t>
  </si>
  <si>
    <t>Acreage Developed</t>
  </si>
  <si>
    <t>Multi-family attached</t>
  </si>
  <si>
    <t>Total Density of Growth (Change from Base Year in Jobs+Dwellings per Change in Developed Acres)</t>
  </si>
  <si>
    <t>SF + MF attached</t>
  </si>
  <si>
    <t>SF + MF attached, per DOF</t>
  </si>
  <si>
    <t>All SF Dwellings</t>
  </si>
  <si>
    <t>SF Dwellings on lots &lt; 1 acre</t>
  </si>
  <si>
    <t>SF dwellings on lots &lt;5,000 sq.ft.</t>
  </si>
  <si>
    <t xml:space="preserve"> Small lot SF, per DOF</t>
  </si>
  <si>
    <t>SF dwellings on lots &lt;6,000 sq.ft.</t>
  </si>
  <si>
    <t>Households per Dwelling Unit</t>
  </si>
  <si>
    <t>Base Year (Total)</t>
  </si>
  <si>
    <t>Retail and service sector</t>
  </si>
  <si>
    <t>Acres Growth</t>
  </si>
  <si>
    <t>BCAG</t>
  </si>
  <si>
    <t>YOE</t>
  </si>
  <si>
    <t>Transit Capital</t>
  </si>
  <si>
    <t>Highway Capacity</t>
  </si>
  <si>
    <t>Other Road Capacity</t>
  </si>
  <si>
    <t>Transit Operations</t>
  </si>
  <si>
    <t>Road M &amp; O</t>
  </si>
  <si>
    <t>Other</t>
  </si>
  <si>
    <t>--</t>
  </si>
  <si>
    <t>Unk.</t>
  </si>
  <si>
    <t>Bike and Ped. Proj</t>
  </si>
  <si>
    <t>Loc.Funded</t>
  </si>
  <si>
    <t>Total Expenditures From Base Year to RTP Interim Year  (Dollars, in Millions)</t>
  </si>
  <si>
    <t>Total Expenditures From Base Year to RTP Horizon Year  (Dollars, in Millions)</t>
  </si>
  <si>
    <t>% Expenditure by Category, Base Year to RTP Interim Year</t>
  </si>
  <si>
    <t>% Expenditure by Category, Base Year to RTP Horizon Year</t>
  </si>
  <si>
    <t>Computed or Adjusted Values, based on MPO Data</t>
  </si>
  <si>
    <t>Historic to Base Year</t>
  </si>
  <si>
    <t>Base Year Units</t>
  </si>
  <si>
    <t>Forecast Years Units</t>
  </si>
  <si>
    <t>Vehicle Miles Traveled per Weekday--EMFAC 2007 LDA, LDT1, LDT2 and MDV (Miles, in Thousands)</t>
  </si>
  <si>
    <t>Total Vehicle Miles Traveled per Weekday--All Vehicles and Purposes (Miles, in Thousands)</t>
  </si>
  <si>
    <t>Retail and office sector</t>
  </si>
  <si>
    <t>LDA, LDT1, LDT2, and MDV VMT per Capita per Weekday (Miles)</t>
  </si>
  <si>
    <t>Total VMT Per Capita per Weekday (Miles)</t>
  </si>
  <si>
    <t>CO2 Emissions Per VMT--LDA, LDT1, LDT2 + MDV (Pounds Per Mile)</t>
  </si>
  <si>
    <t>1a. DEMOGRAPHIC DATA</t>
  </si>
  <si>
    <t>1b. DEMOGRAPHIC DATA</t>
  </si>
  <si>
    <t>2a.  LAND USE DATA</t>
  </si>
  <si>
    <t>2b.  LAND USE DATA</t>
  </si>
  <si>
    <t>3a.  MODEL OUTPUT DATA--CO2 and Vehicle Miles Traveled</t>
  </si>
  <si>
    <t>5.  TRANSPORTATION COSTS, PRICING, AND OTHER PARAMETERS</t>
  </si>
  <si>
    <t>Vehicle Operating Costs (Nominal $ per Mile)</t>
  </si>
  <si>
    <t>Vehicle Operating Costs (Year 2008 $ per Mile--Adjusted Using CPI)</t>
  </si>
  <si>
    <t>Gasoline Price (Nominal $ per Gallon)</t>
  </si>
  <si>
    <t>Average Passenger Fleet Mileage (Miles per Gallon)</t>
  </si>
  <si>
    <t>per EMFAC</t>
  </si>
  <si>
    <t>"</t>
  </si>
  <si>
    <t>Transit Fares (Dollars)</t>
  </si>
  <si>
    <t>$1.00-5.50</t>
  </si>
  <si>
    <t>$1.00-4.00</t>
  </si>
  <si>
    <t>no change</t>
  </si>
  <si>
    <t>CO2 Emissions per Year--EMFAC2007 LDA, LDT1, LDT2, and MDV (Tons, in Thousands)</t>
  </si>
  <si>
    <t>CO2 Emissions Per Capita Per Weekday--EMFAC2007 LDA, LDT1, LDT2, and MDV (Pounds)</t>
  </si>
  <si>
    <t>CO2 Emissions per Weekday--EMFAC2007 LDA, LDT1, LDT2, and MDV (Tons)</t>
  </si>
  <si>
    <t>$1.00-3.00</t>
  </si>
  <si>
    <t>Factor or Variable</t>
  </si>
  <si>
    <t>SOV</t>
  </si>
  <si>
    <t>All Auto</t>
  </si>
  <si>
    <t>Auto Modes--Drive Alone (SOV), Carpool + Vanpool (HOV)</t>
  </si>
  <si>
    <t>HOV</t>
  </si>
  <si>
    <t>Auto (SOV + HOV Combined)</t>
  </si>
  <si>
    <t>3b.  MODEL OUTPUT DATA--Travel Mode Shares</t>
  </si>
  <si>
    <t>4a.  TRANSPORTATION SYSTEM CHANGES--Planned Investments by Category (Dollars, in Millions)</t>
  </si>
  <si>
    <t>Freeway General Purpose Lanes --Mixed Flow, Auxiliary, etc. (Lane Miles)</t>
  </si>
  <si>
    <t>Freeway Managed Lanes--HOV, HOT, Tolled, etc. (Lane Miles)</t>
  </si>
  <si>
    <t>Added Freeway General Purpose Lanes (Lane Miles) from Base Year to…</t>
  </si>
  <si>
    <t>Added Freeway Managed Lanes (Lane Miles) from Base Year to…</t>
  </si>
  <si>
    <t>Freeway Managed Lane Miles Per Capita</t>
  </si>
  <si>
    <t>4b.  TRANSPORTATION SYSTEM CHANGES--Total and Added Roadway Facilities</t>
  </si>
  <si>
    <t>Freeway General Purpose Lane Miles Per Capita (x 1000)</t>
  </si>
  <si>
    <t>Total External (IX, XI, XX) Vehicle Miles Traveled per Weekday--All Vehicles and Purposes (Miles, in Thousands)</t>
  </si>
  <si>
    <t>External VMT as % of Total VMT</t>
  </si>
  <si>
    <t>X</t>
  </si>
  <si>
    <t>3c.  MODEL OUTPUT DATA--Congested Travel Measures</t>
  </si>
  <si>
    <t>Congested VMT on All Other Roadways (Miles, in Thousands)--Note:  "Congested" on Roadways w/ V/C ratios &gt;1.0</t>
  </si>
  <si>
    <t>Congested Weekday VMT on Freeways (Miles, in Thousands)--Note:  "Congested" on Roadways w/ V/C ratios &gt;1.0</t>
  </si>
  <si>
    <t>Congested VMT on All Roadways (Miles, in Thousands)--Note:  "Congested" on Roadways w/ V/C ratios &gt;1.0</t>
  </si>
  <si>
    <t>Congested Travel Growth Rate--Base Year to….</t>
  </si>
  <si>
    <t>Congested VMT per Capita (Miles)</t>
  </si>
  <si>
    <t>Congested VMT as a Percentage of Total VMT</t>
  </si>
  <si>
    <t>07-30 YOE</t>
  </si>
  <si>
    <t>Statewide</t>
  </si>
  <si>
    <t>Valleywide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</si>
</sst>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0.0"/>
    <numFmt numFmtId="167" formatCode="&quot;$&quot;#,##0.0000"/>
    <numFmt numFmtId="168" formatCode="0.0000"/>
    <numFmt numFmtId="169" formatCode="0.0%"/>
    <numFmt numFmtId="170" formatCode="&quot;$&quot;#,##0.000"/>
    <numFmt numFmtId="171" formatCode="&quot;$&quot;#,##0"/>
    <numFmt numFmtId="172" formatCode="#,##0.000"/>
    <numFmt numFmtId="173" formatCode="0_);\(0\)"/>
    <numFmt numFmtId="174" formatCode="#,##0.0"/>
    <numFmt numFmtId="175" formatCode="0.00_);\(0.00\)"/>
    <numFmt numFmtId="176" formatCode="_(&quot;$&quot;* #,##0_);_(&quot;$&quot;* \(#,##0\);_(&quot;$&quot;* &quot;-&quot;??_);_(@_)"/>
    <numFmt numFmtId="177" formatCode="\+\ #,##0;\-\ #,##0;\-\-"/>
    <numFmt numFmtId="178" formatCode="0.000"/>
    <numFmt numFmtId="179" formatCode="#,##0;\-#,##0;\ "/>
    <numFmt numFmtId="180" formatCode="&quot;$&quot;#,##0.0"/>
    <numFmt numFmtId="181" formatCode="_(* #,##0.0_);_(* \(#,##0.0\);_(* &quot;-&quot;??_);_(@_)"/>
    <numFmt numFmtId="182" formatCode="_(* #,##0.0_);_(* \(#,##0.0\);_(* &quot;-&quot;?_);_(@_)"/>
    <numFmt numFmtId="183" formatCode="_(* #,##0.000_);_(* \(#,##0.000\);_(* &quot;-&quot;??_);_(@_)"/>
    <numFmt numFmtId="184" formatCode="_(* #,##0.0000_);_(* \(#,##0.0000\);_(* &quot;-&quot;??_);_(@_)"/>
  </numFmts>
  <fonts count="13">
    <font>
      <sz val="12"/>
      <name val="Trebuchet MS"/>
      <family val="0"/>
    </font>
    <font>
      <b/>
      <sz val="14"/>
      <name val="Trebuchet MS"/>
      <family val="2"/>
    </font>
    <font>
      <b/>
      <sz val="12"/>
      <name val="Trebuchet MS"/>
      <family val="2"/>
    </font>
    <font>
      <i/>
      <sz val="12"/>
      <name val="Trebuchet MS"/>
      <family val="2"/>
    </font>
    <font>
      <sz val="8"/>
      <name val="Trebuchet MS"/>
      <family val="0"/>
    </font>
    <font>
      <b/>
      <sz val="8"/>
      <name val="Tahoma"/>
      <family val="0"/>
    </font>
    <font>
      <sz val="8"/>
      <name val="Tahoma"/>
      <family val="0"/>
    </font>
    <font>
      <sz val="10"/>
      <name val="Trebuchet MS"/>
      <family val="2"/>
    </font>
    <font>
      <b/>
      <sz val="12"/>
      <color indexed="9"/>
      <name val="Trebuchet MS"/>
      <family val="2"/>
    </font>
    <font>
      <sz val="12"/>
      <color indexed="8"/>
      <name val="Trebuchet MS"/>
      <family val="2"/>
    </font>
    <font>
      <i/>
      <sz val="12"/>
      <color indexed="10"/>
      <name val="Trebuchet MS"/>
      <family val="2"/>
    </font>
    <font>
      <sz val="12"/>
      <color indexed="10"/>
      <name val="Trebuchet MS"/>
      <family val="2"/>
    </font>
    <font>
      <b/>
      <sz val="8"/>
      <name val="Trebuchet MS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medium"/>
      <bottom style="medium"/>
    </border>
    <border>
      <left style="thin"/>
      <right style="dashed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0" fontId="0" fillId="0" borderId="0" xfId="0" applyFont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3" fontId="0" fillId="0" borderId="1" xfId="15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0" fillId="0" borderId="8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10" fontId="0" fillId="0" borderId="8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2" fontId="0" fillId="0" borderId="14" xfId="0" applyNumberFormat="1" applyFont="1" applyFill="1" applyBorder="1" applyAlignment="1">
      <alignment horizontal="center" vertical="center"/>
    </xf>
    <xf numFmtId="169" fontId="0" fillId="0" borderId="8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quotePrefix="1">
      <alignment horizontal="center" vertical="center" wrapText="1"/>
    </xf>
    <xf numFmtId="3" fontId="3" fillId="0" borderId="15" xfId="0" applyNumberFormat="1" applyFont="1" applyFill="1" applyBorder="1" applyAlignment="1" quotePrefix="1">
      <alignment horizontal="center" vertical="center" wrapText="1"/>
    </xf>
    <xf numFmtId="3" fontId="3" fillId="0" borderId="16" xfId="0" applyNumberFormat="1" applyFont="1" applyFill="1" applyBorder="1" applyAlignment="1" quotePrefix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 wrapText="1"/>
    </xf>
    <xf numFmtId="171" fontId="3" fillId="0" borderId="1" xfId="0" applyNumberFormat="1" applyFont="1" applyFill="1" applyBorder="1" applyAlignment="1">
      <alignment horizontal="center" vertical="center" wrapText="1"/>
    </xf>
    <xf numFmtId="171" fontId="0" fillId="0" borderId="1" xfId="0" applyNumberFormat="1" applyFont="1" applyFill="1" applyBorder="1" applyAlignment="1">
      <alignment horizontal="center" vertical="center"/>
    </xf>
    <xf numFmtId="171" fontId="0" fillId="0" borderId="7" xfId="0" applyNumberFormat="1" applyFont="1" applyFill="1" applyBorder="1" applyAlignment="1">
      <alignment horizontal="center" vertical="center" wrapText="1"/>
    </xf>
    <xf numFmtId="171" fontId="0" fillId="0" borderId="8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 wrapText="1"/>
    </xf>
    <xf numFmtId="171" fontId="0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10" fontId="0" fillId="0" borderId="16" xfId="0" applyNumberFormat="1" applyFont="1" applyFill="1" applyBorder="1" applyAlignment="1">
      <alignment horizontal="center" vertical="center" wrapText="1"/>
    </xf>
    <xf numFmtId="169" fontId="0" fillId="0" borderId="16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 quotePrefix="1">
      <alignment horizontal="center" vertical="center" wrapText="1"/>
    </xf>
    <xf numFmtId="1" fontId="0" fillId="0" borderId="7" xfId="0" applyNumberFormat="1" applyFont="1" applyFill="1" applyBorder="1" applyAlignment="1" quotePrefix="1">
      <alignment horizontal="center" vertical="center" wrapText="1"/>
    </xf>
    <xf numFmtId="1" fontId="0" fillId="0" borderId="16" xfId="0" applyNumberFormat="1" applyFont="1" applyFill="1" applyBorder="1" applyAlignment="1" quotePrefix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 quotePrefix="1">
      <alignment horizontal="center" vertical="center" wrapText="1"/>
    </xf>
    <xf numFmtId="1" fontId="0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 quotePrefix="1">
      <alignment horizontal="center" vertical="center" wrapText="1"/>
    </xf>
    <xf numFmtId="1" fontId="0" fillId="4" borderId="1" xfId="0" applyNumberFormat="1" applyFont="1" applyFill="1" applyBorder="1" applyAlignment="1" quotePrefix="1">
      <alignment horizontal="center" vertical="center"/>
    </xf>
    <xf numFmtId="1" fontId="0" fillId="4" borderId="7" xfId="0" applyNumberFormat="1" applyFont="1" applyFill="1" applyBorder="1" applyAlignment="1">
      <alignment horizontal="center" vertical="center"/>
    </xf>
    <xf numFmtId="1" fontId="0" fillId="4" borderId="16" xfId="0" applyNumberFormat="1" applyFont="1" applyFill="1" applyBorder="1" applyAlignment="1" quotePrefix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 quotePrefix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7" xfId="15" applyNumberFormat="1" applyFont="1" applyFill="1" applyBorder="1" applyAlignment="1">
      <alignment horizontal="center" vertical="center"/>
    </xf>
    <xf numFmtId="3" fontId="0" fillId="0" borderId="1" xfId="15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171" fontId="0" fillId="0" borderId="7" xfId="15" applyNumberFormat="1" applyFont="1" applyFill="1" applyBorder="1" applyAlignment="1">
      <alignment horizontal="center" vertical="center"/>
    </xf>
    <xf numFmtId="171" fontId="0" fillId="0" borderId="1" xfId="15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7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0" fontId="0" fillId="0" borderId="7" xfId="0" applyNumberFormat="1" applyFont="1" applyFill="1" applyBorder="1" applyAlignment="1">
      <alignment horizontal="center" vertical="center" wrapText="1"/>
    </xf>
    <xf numFmtId="169" fontId="0" fillId="0" borderId="1" xfId="0" applyNumberFormat="1" applyFont="1" applyFill="1" applyBorder="1" applyAlignment="1">
      <alignment horizontal="center" vertical="center" wrapText="1"/>
    </xf>
    <xf numFmtId="169" fontId="0" fillId="0" borderId="7" xfId="0" applyNumberFormat="1" applyFont="1" applyFill="1" applyBorder="1" applyAlignment="1">
      <alignment horizontal="center" vertical="center" wrapText="1"/>
    </xf>
    <xf numFmtId="3" fontId="0" fillId="0" borderId="7" xfId="15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 wrapText="1"/>
    </xf>
    <xf numFmtId="0" fontId="1" fillId="2" borderId="25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0" fillId="0" borderId="27" xfId="0" applyFont="1" applyBorder="1" applyAlignment="1">
      <alignment/>
    </xf>
    <xf numFmtId="169" fontId="0" fillId="0" borderId="1" xfId="0" applyNumberFormat="1" applyFont="1" applyFill="1" applyBorder="1" applyAlignment="1">
      <alignment horizontal="center" vertical="center"/>
    </xf>
    <xf numFmtId="169" fontId="0" fillId="0" borderId="7" xfId="0" applyNumberFormat="1" applyFont="1" applyFill="1" applyBorder="1" applyAlignment="1">
      <alignment horizontal="center" vertical="center"/>
    </xf>
    <xf numFmtId="169" fontId="0" fillId="0" borderId="7" xfId="15" applyNumberFormat="1" applyFont="1" applyFill="1" applyBorder="1" applyAlignment="1">
      <alignment horizontal="center" vertical="center"/>
    </xf>
    <xf numFmtId="169" fontId="0" fillId="0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quotePrefix="1">
      <alignment horizontal="center" vertical="center" wrapText="1"/>
    </xf>
    <xf numFmtId="3" fontId="0" fillId="0" borderId="1" xfId="0" applyNumberFormat="1" applyFont="1" applyFill="1" applyBorder="1" applyAlignment="1" quotePrefix="1">
      <alignment horizontal="center" vertical="center" wrapText="1"/>
    </xf>
    <xf numFmtId="3" fontId="0" fillId="0" borderId="28" xfId="0" applyNumberFormat="1" applyFont="1" applyFill="1" applyBorder="1" applyAlignment="1">
      <alignment horizontal="center" vertical="center" wrapText="1"/>
    </xf>
    <xf numFmtId="3" fontId="0" fillId="0" borderId="28" xfId="0" applyNumberFormat="1" applyFont="1" applyFill="1" applyBorder="1" applyAlignment="1" quotePrefix="1">
      <alignment horizontal="center" vertical="center" wrapText="1"/>
    </xf>
    <xf numFmtId="3" fontId="0" fillId="0" borderId="14" xfId="0" applyNumberFormat="1" applyFont="1" applyFill="1" applyBorder="1" applyAlignment="1" quotePrefix="1">
      <alignment horizontal="center" vertical="center"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7" xfId="0" applyNumberFormat="1" applyFont="1" applyFill="1" applyBorder="1" applyAlignment="1">
      <alignment horizontal="center" vertical="center"/>
    </xf>
    <xf numFmtId="9" fontId="0" fillId="0" borderId="8" xfId="0" applyNumberFormat="1" applyFont="1" applyFill="1" applyBorder="1" applyAlignment="1">
      <alignment horizontal="center" vertical="center"/>
    </xf>
    <xf numFmtId="9" fontId="0" fillId="0" borderId="7" xfId="15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  <xf numFmtId="9" fontId="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 quotePrefix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Border="1" applyAlignment="1">
      <alignment horizontal="center" vertical="center"/>
    </xf>
    <xf numFmtId="10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/>
    </xf>
    <xf numFmtId="9" fontId="0" fillId="0" borderId="29" xfId="0" applyNumberFormat="1" applyFont="1" applyFill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 quotePrefix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 quotePrefix="1">
      <alignment horizontal="center" vertical="center" wrapText="1"/>
    </xf>
    <xf numFmtId="3" fontId="3" fillId="0" borderId="8" xfId="0" applyNumberFormat="1" applyFont="1" applyFill="1" applyBorder="1" applyAlignment="1" quotePrefix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9" fontId="3" fillId="0" borderId="7" xfId="0" applyNumberFormat="1" applyFont="1" applyFill="1" applyBorder="1" applyAlignment="1">
      <alignment horizontal="center" vertical="center"/>
    </xf>
    <xf numFmtId="9" fontId="3" fillId="0" borderId="31" xfId="0" applyNumberFormat="1" applyFont="1" applyFill="1" applyBorder="1" applyAlignment="1">
      <alignment horizontal="center" vertical="center"/>
    </xf>
    <xf numFmtId="9" fontId="3" fillId="0" borderId="8" xfId="0" applyNumberFormat="1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quotePrefix="1">
      <alignment horizontal="center" vertical="center" wrapText="1"/>
    </xf>
    <xf numFmtId="3" fontId="0" fillId="0" borderId="32" xfId="0" applyNumberFormat="1" applyFont="1" applyFill="1" applyBorder="1" applyAlignment="1" quotePrefix="1">
      <alignment horizontal="center" vertical="center" wrapText="1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33" xfId="0" applyNumberFormat="1" applyFont="1" applyFill="1" applyBorder="1" applyAlignment="1">
      <alignment horizontal="center" vertical="center"/>
    </xf>
    <xf numFmtId="3" fontId="0" fillId="2" borderId="34" xfId="0" applyNumberFormat="1" applyFont="1" applyFill="1" applyBorder="1" applyAlignment="1">
      <alignment horizontal="center" vertical="center"/>
    </xf>
    <xf numFmtId="3" fontId="0" fillId="2" borderId="3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6" fontId="0" fillId="0" borderId="1" xfId="0" applyNumberFormat="1" applyFont="1" applyFill="1" applyBorder="1" applyAlignment="1" quotePrefix="1">
      <alignment horizontal="center" vertical="center"/>
    </xf>
    <xf numFmtId="4" fontId="0" fillId="0" borderId="1" xfId="0" applyNumberFormat="1" applyFont="1" applyFill="1" applyBorder="1" applyAlignment="1" quotePrefix="1">
      <alignment horizontal="center" vertical="center" wrapText="1"/>
    </xf>
    <xf numFmtId="174" fontId="0" fillId="0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33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35" xfId="0" applyFont="1" applyFill="1" applyBorder="1" applyAlignment="1">
      <alignment vertical="center" wrapText="1"/>
    </xf>
    <xf numFmtId="3" fontId="0" fillId="0" borderId="36" xfId="0" applyNumberFormat="1" applyFont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9" fontId="0" fillId="0" borderId="36" xfId="0" applyNumberFormat="1" applyFont="1" applyFill="1" applyBorder="1" applyAlignment="1">
      <alignment horizontal="center" vertical="center"/>
    </xf>
    <xf numFmtId="9" fontId="0" fillId="0" borderId="39" xfId="0" applyNumberFormat="1" applyFont="1" applyFill="1" applyBorder="1" applyAlignment="1">
      <alignment horizontal="center" vertical="center"/>
    </xf>
    <xf numFmtId="9" fontId="0" fillId="0" borderId="38" xfId="0" applyNumberFormat="1" applyFont="1" applyFill="1" applyBorder="1" applyAlignment="1">
      <alignment horizontal="center" vertical="center"/>
    </xf>
    <xf numFmtId="169" fontId="0" fillId="0" borderId="38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 wrapText="1"/>
    </xf>
    <xf numFmtId="0" fontId="0" fillId="0" borderId="35" xfId="0" applyFont="1" applyBorder="1" applyAlignment="1">
      <alignment/>
    </xf>
    <xf numFmtId="171" fontId="0" fillId="0" borderId="28" xfId="0" applyNumberFormat="1" applyFont="1" applyFill="1" applyBorder="1" applyAlignment="1">
      <alignment horizontal="center" vertical="center" wrapText="1"/>
    </xf>
    <xf numFmtId="171" fontId="0" fillId="0" borderId="28" xfId="0" applyNumberFormat="1" applyFont="1" applyFill="1" applyBorder="1" applyAlignment="1">
      <alignment horizontal="center" vertical="center"/>
    </xf>
    <xf numFmtId="171" fontId="3" fillId="0" borderId="28" xfId="0" applyNumberFormat="1" applyFont="1" applyFill="1" applyBorder="1" applyAlignment="1">
      <alignment horizontal="center" vertical="center" wrapText="1"/>
    </xf>
    <xf numFmtId="171" fontId="0" fillId="0" borderId="32" xfId="0" applyNumberFormat="1" applyFont="1" applyFill="1" applyBorder="1" applyAlignment="1">
      <alignment horizontal="center" vertical="center" wrapText="1"/>
    </xf>
    <xf numFmtId="171" fontId="0" fillId="0" borderId="41" xfId="0" applyNumberFormat="1" applyFont="1" applyFill="1" applyBorder="1" applyAlignment="1">
      <alignment vertical="center" wrapText="1"/>
    </xf>
    <xf numFmtId="171" fontId="0" fillId="0" borderId="14" xfId="0" applyNumberFormat="1" applyFont="1" applyFill="1" applyBorder="1" applyAlignment="1">
      <alignment horizontal="center" vertical="center"/>
    </xf>
    <xf numFmtId="9" fontId="0" fillId="0" borderId="28" xfId="0" applyNumberFormat="1" applyFont="1" applyFill="1" applyBorder="1" applyAlignment="1">
      <alignment horizontal="center" vertical="center"/>
    </xf>
    <xf numFmtId="9" fontId="0" fillId="0" borderId="30" xfId="0" applyNumberFormat="1" applyFont="1" applyFill="1" applyBorder="1" applyAlignment="1">
      <alignment horizontal="center" vertical="center"/>
    </xf>
    <xf numFmtId="9" fontId="0" fillId="0" borderId="14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9" fontId="0" fillId="0" borderId="14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0" fontId="1" fillId="2" borderId="26" xfId="0" applyFont="1" applyFill="1" applyBorder="1" applyAlignment="1">
      <alignment horizontal="center" vertical="center" wrapText="1"/>
    </xf>
    <xf numFmtId="169" fontId="0" fillId="0" borderId="28" xfId="0" applyNumberFormat="1" applyFont="1" applyFill="1" applyBorder="1" applyAlignment="1">
      <alignment horizontal="center" vertical="center"/>
    </xf>
    <xf numFmtId="169" fontId="0" fillId="0" borderId="32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vertical="center" wrapText="1"/>
    </xf>
    <xf numFmtId="0" fontId="0" fillId="2" borderId="42" xfId="0" applyFont="1" applyFill="1" applyBorder="1" applyAlignment="1">
      <alignment/>
    </xf>
    <xf numFmtId="0" fontId="0" fillId="2" borderId="44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/>
    </xf>
    <xf numFmtId="9" fontId="0" fillId="0" borderId="32" xfId="0" applyNumberFormat="1" applyFont="1" applyFill="1" applyBorder="1" applyAlignment="1">
      <alignment horizontal="center" vertical="center"/>
    </xf>
    <xf numFmtId="4" fontId="0" fillId="0" borderId="28" xfId="0" applyNumberFormat="1" applyFont="1" applyFill="1" applyBorder="1" applyAlignment="1" quotePrefix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 wrapText="1"/>
    </xf>
    <xf numFmtId="9" fontId="0" fillId="6" borderId="1" xfId="0" applyNumberFormat="1" applyFont="1" applyFill="1" applyBorder="1" applyAlignment="1">
      <alignment horizontal="center" vertical="center"/>
    </xf>
    <xf numFmtId="3" fontId="0" fillId="5" borderId="1" xfId="0" applyNumberFormat="1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3" fontId="0" fillId="5" borderId="7" xfId="0" applyNumberFormat="1" applyFont="1" applyFill="1" applyBorder="1" applyAlignment="1">
      <alignment horizontal="center" vertical="center" wrapText="1"/>
    </xf>
    <xf numFmtId="0" fontId="0" fillId="5" borderId="36" xfId="0" applyFont="1" applyFill="1" applyBorder="1" applyAlignment="1">
      <alignment horizontal="center" vertical="center"/>
    </xf>
    <xf numFmtId="3" fontId="0" fillId="5" borderId="10" xfId="0" applyNumberFormat="1" applyFont="1" applyFill="1" applyBorder="1" applyAlignment="1">
      <alignment horizontal="center" vertical="center" wrapText="1"/>
    </xf>
    <xf numFmtId="3" fontId="0" fillId="5" borderId="10" xfId="0" applyNumberFormat="1" applyFont="1" applyFill="1" applyBorder="1" applyAlignment="1">
      <alignment vertical="center" wrapText="1"/>
    </xf>
    <xf numFmtId="0" fontId="0" fillId="5" borderId="38" xfId="0" applyFont="1" applyFill="1" applyBorder="1" applyAlignment="1">
      <alignment horizontal="center" vertical="center"/>
    </xf>
    <xf numFmtId="166" fontId="0" fillId="6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2" fontId="0" fillId="6" borderId="28" xfId="0" applyNumberFormat="1" applyFont="1" applyFill="1" applyBorder="1" applyAlignment="1">
      <alignment horizontal="center" vertical="center"/>
    </xf>
    <xf numFmtId="9" fontId="3" fillId="6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3" fontId="0" fillId="6" borderId="1" xfId="0" applyNumberFormat="1" applyFont="1" applyFill="1" applyBorder="1" applyAlignment="1">
      <alignment horizontal="center" vertical="center"/>
    </xf>
    <xf numFmtId="3" fontId="0" fillId="6" borderId="7" xfId="0" applyNumberFormat="1" applyFont="1" applyFill="1" applyBorder="1" applyAlignment="1">
      <alignment horizontal="center" vertical="center"/>
    </xf>
    <xf numFmtId="3" fontId="0" fillId="6" borderId="7" xfId="0" applyNumberFormat="1" applyFont="1" applyFill="1" applyBorder="1" applyAlignment="1">
      <alignment horizontal="center" vertical="center" wrapText="1"/>
    </xf>
    <xf numFmtId="2" fontId="0" fillId="6" borderId="7" xfId="0" applyNumberFormat="1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2" fontId="0" fillId="5" borderId="8" xfId="0" applyNumberFormat="1" applyFont="1" applyFill="1" applyBorder="1" applyAlignment="1">
      <alignment horizontal="center" vertical="center"/>
    </xf>
    <xf numFmtId="3" fontId="0" fillId="5" borderId="8" xfId="0" applyNumberFormat="1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3" fontId="0" fillId="6" borderId="7" xfId="0" applyNumberFormat="1" applyFont="1" applyFill="1" applyBorder="1" applyAlignment="1">
      <alignment vertical="center" wrapText="1"/>
    </xf>
    <xf numFmtId="3" fontId="0" fillId="0" borderId="36" xfId="0" applyNumberFormat="1" applyFont="1" applyFill="1" applyBorder="1" applyAlignment="1">
      <alignment horizontal="center" vertical="center"/>
    </xf>
    <xf numFmtId="166" fontId="0" fillId="0" borderId="28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7" xfId="15" applyNumberFormat="1" applyFont="1" applyFill="1" applyBorder="1" applyAlignment="1">
      <alignment horizontal="center" vertical="center"/>
    </xf>
    <xf numFmtId="164" fontId="0" fillId="0" borderId="1" xfId="15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wrapText="1"/>
    </xf>
    <xf numFmtId="164" fontId="0" fillId="0" borderId="32" xfId="0" applyNumberFormat="1" applyFont="1" applyFill="1" applyBorder="1" applyAlignment="1">
      <alignment horizontal="center" vertical="center" wrapText="1"/>
    </xf>
    <xf numFmtId="164" fontId="0" fillId="0" borderId="4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1" fontId="0" fillId="2" borderId="33" xfId="0" applyNumberFormat="1" applyFont="1" applyFill="1" applyBorder="1" applyAlignment="1">
      <alignment horizontal="center" vertical="center"/>
    </xf>
    <xf numFmtId="171" fontId="0" fillId="2" borderId="12" xfId="0" applyNumberFormat="1" applyFont="1" applyFill="1" applyBorder="1" applyAlignment="1">
      <alignment horizontal="center" vertical="center"/>
    </xf>
    <xf numFmtId="1" fontId="0" fillId="2" borderId="45" xfId="0" applyNumberFormat="1" applyFont="1" applyFill="1" applyBorder="1" applyAlignment="1">
      <alignment horizontal="center" vertical="center"/>
    </xf>
    <xf numFmtId="171" fontId="0" fillId="2" borderId="46" xfId="0" applyNumberFormat="1" applyFont="1" applyFill="1" applyBorder="1" applyAlignment="1">
      <alignment horizontal="center" vertical="center"/>
    </xf>
    <xf numFmtId="174" fontId="0" fillId="0" borderId="1" xfId="0" applyNumberFormat="1" applyFont="1" applyFill="1" applyBorder="1" applyAlignment="1">
      <alignment horizontal="center" vertical="center"/>
    </xf>
    <xf numFmtId="174" fontId="3" fillId="0" borderId="1" xfId="0" applyNumberFormat="1" applyFont="1" applyFill="1" applyBorder="1" applyAlignment="1">
      <alignment horizontal="center" vertical="center" wrapText="1"/>
    </xf>
    <xf numFmtId="174" fontId="0" fillId="0" borderId="1" xfId="0" applyNumberFormat="1" applyFont="1" applyFill="1" applyBorder="1" applyAlignment="1">
      <alignment vertical="center" wrapText="1"/>
    </xf>
    <xf numFmtId="174" fontId="0" fillId="0" borderId="8" xfId="0" applyNumberFormat="1" applyFont="1" applyFill="1" applyBorder="1" applyAlignment="1">
      <alignment horizontal="center" vertical="center" wrapText="1"/>
    </xf>
    <xf numFmtId="2" fontId="0" fillId="6" borderId="8" xfId="0" applyNumberFormat="1" applyFont="1" applyFill="1" applyBorder="1" applyAlignment="1">
      <alignment horizontal="center" vertical="center"/>
    </xf>
    <xf numFmtId="2" fontId="0" fillId="6" borderId="14" xfId="0" applyNumberFormat="1" applyFont="1" applyFill="1" applyBorder="1" applyAlignment="1">
      <alignment horizontal="center" vertical="center"/>
    </xf>
    <xf numFmtId="9" fontId="0" fillId="6" borderId="28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1" fillId="2" borderId="40" xfId="0" applyFont="1" applyFill="1" applyBorder="1" applyAlignment="1">
      <alignment vertical="center" wrapText="1"/>
    </xf>
    <xf numFmtId="174" fontId="0" fillId="0" borderId="28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center" vertical="center" wrapText="1"/>
    </xf>
    <xf numFmtId="174" fontId="0" fillId="0" borderId="28" xfId="0" applyNumberFormat="1" applyFont="1" applyFill="1" applyBorder="1" applyAlignment="1">
      <alignment vertical="center" wrapText="1"/>
    </xf>
    <xf numFmtId="174" fontId="0" fillId="0" borderId="14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9" fontId="0" fillId="6" borderId="1" xfId="0" applyNumberFormat="1" applyFont="1" applyFill="1" applyBorder="1" applyAlignment="1">
      <alignment horizontal="center" vertical="center" wrapText="1"/>
    </xf>
    <xf numFmtId="1" fontId="0" fillId="2" borderId="34" xfId="0" applyNumberFormat="1" applyFont="1" applyFill="1" applyBorder="1" applyAlignment="1">
      <alignment horizontal="center" vertical="center"/>
    </xf>
    <xf numFmtId="171" fontId="0" fillId="2" borderId="35" xfId="0" applyNumberFormat="1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71" fontId="0" fillId="2" borderId="1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3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9" fontId="0" fillId="0" borderId="1" xfId="15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 wrapText="1"/>
    </xf>
    <xf numFmtId="169" fontId="0" fillId="0" borderId="36" xfId="0" applyNumberFormat="1" applyFont="1" applyFill="1" applyBorder="1" applyAlignment="1">
      <alignment horizontal="center" vertical="center"/>
    </xf>
    <xf numFmtId="169" fontId="0" fillId="0" borderId="10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 wrapText="1"/>
    </xf>
    <xf numFmtId="169" fontId="0" fillId="0" borderId="49" xfId="0" applyNumberFormat="1" applyFont="1" applyFill="1" applyBorder="1" applyAlignment="1">
      <alignment horizontal="center" vertical="center"/>
    </xf>
    <xf numFmtId="169" fontId="0" fillId="0" borderId="50" xfId="0" applyNumberFormat="1" applyFont="1" applyFill="1" applyBorder="1" applyAlignment="1">
      <alignment horizontal="center" vertical="center"/>
    </xf>
    <xf numFmtId="169" fontId="0" fillId="0" borderId="51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 wrapText="1"/>
    </xf>
    <xf numFmtId="169" fontId="0" fillId="0" borderId="54" xfId="0" applyNumberFormat="1" applyFont="1" applyFill="1" applyBorder="1" applyAlignment="1">
      <alignment horizontal="center" vertical="center"/>
    </xf>
    <xf numFmtId="169" fontId="0" fillId="0" borderId="55" xfId="0" applyNumberFormat="1" applyFont="1" applyFill="1" applyBorder="1" applyAlignment="1">
      <alignment horizontal="center" vertical="center"/>
    </xf>
    <xf numFmtId="169" fontId="0" fillId="0" borderId="56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" fillId="0" borderId="59" xfId="0" applyFont="1" applyFill="1" applyBorder="1" applyAlignment="1">
      <alignment horizontal="center" vertical="center" textRotation="90" wrapText="1"/>
    </xf>
    <xf numFmtId="177" fontId="0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3" fontId="0" fillId="0" borderId="7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textRotation="90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7" borderId="0" xfId="0" applyFont="1" applyFill="1" applyAlignment="1">
      <alignment/>
    </xf>
    <xf numFmtId="2" fontId="0" fillId="0" borderId="7" xfId="0" applyNumberFormat="1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10" fontId="3" fillId="0" borderId="16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0" fontId="3" fillId="0" borderId="8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 textRotation="90" wrapText="1"/>
    </xf>
    <xf numFmtId="0" fontId="0" fillId="0" borderId="60" xfId="0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/>
    </xf>
    <xf numFmtId="0" fontId="0" fillId="8" borderId="59" xfId="0" applyFill="1" applyBorder="1" applyAlignment="1">
      <alignment horizontal="center" vertical="center" textRotation="90" wrapText="1"/>
    </xf>
    <xf numFmtId="3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28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9" fontId="0" fillId="0" borderId="1" xfId="19" applyFont="1" applyFill="1" applyBorder="1" applyAlignment="1">
      <alignment horizontal="center" vertical="center"/>
    </xf>
    <xf numFmtId="9" fontId="11" fillId="0" borderId="1" xfId="19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 quotePrefix="1">
      <alignment horizontal="center" vertical="center" wrapText="1"/>
    </xf>
    <xf numFmtId="171" fontId="11" fillId="0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quotePrefix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2" fillId="8" borderId="58" xfId="0" applyFont="1" applyFill="1" applyBorder="1" applyAlignment="1">
      <alignment horizontal="center" vertical="center" textRotation="90" wrapText="1"/>
    </xf>
    <xf numFmtId="0" fontId="0" fillId="0" borderId="59" xfId="0" applyBorder="1" applyAlignment="1">
      <alignment horizontal="center" vertical="center" textRotation="90"/>
    </xf>
    <xf numFmtId="0" fontId="0" fillId="0" borderId="60" xfId="0" applyBorder="1" applyAlignment="1">
      <alignment horizontal="center" vertical="center" textRotation="90"/>
    </xf>
    <xf numFmtId="0" fontId="2" fillId="9" borderId="58" xfId="0" applyFont="1" applyFill="1" applyBorder="1" applyAlignment="1">
      <alignment horizontal="center" vertical="center" textRotation="90"/>
    </xf>
    <xf numFmtId="0" fontId="0" fillId="9" borderId="59" xfId="0" applyFill="1" applyBorder="1" applyAlignment="1">
      <alignment horizontal="center" vertical="center" textRotation="90"/>
    </xf>
    <xf numFmtId="0" fontId="0" fillId="9" borderId="60" xfId="0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59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0" borderId="61" xfId="0" applyFont="1" applyBorder="1" applyAlignment="1">
      <alignment horizontal="center" vertical="center" textRotation="90" wrapText="1"/>
    </xf>
    <xf numFmtId="0" fontId="2" fillId="0" borderId="59" xfId="0" applyFont="1" applyBorder="1" applyAlignment="1">
      <alignment horizontal="center" vertical="center" textRotation="90" wrapText="1"/>
    </xf>
    <xf numFmtId="0" fontId="2" fillId="0" borderId="60" xfId="0" applyFont="1" applyBorder="1" applyAlignment="1">
      <alignment horizontal="center" vertical="center" textRotation="90" wrapText="1"/>
    </xf>
    <xf numFmtId="0" fontId="2" fillId="10" borderId="58" xfId="0" applyFont="1" applyFill="1" applyBorder="1" applyAlignment="1">
      <alignment horizontal="center" vertical="center" textRotation="90" wrapText="1"/>
    </xf>
    <xf numFmtId="0" fontId="2" fillId="10" borderId="59" xfId="0" applyFont="1" applyFill="1" applyBorder="1" applyAlignment="1">
      <alignment horizontal="center" vertical="center" textRotation="90" wrapText="1"/>
    </xf>
    <xf numFmtId="0" fontId="2" fillId="10" borderId="60" xfId="0" applyFont="1" applyFill="1" applyBorder="1" applyAlignment="1">
      <alignment horizontal="center" vertical="center" textRotation="90" wrapText="1"/>
    </xf>
    <xf numFmtId="0" fontId="2" fillId="8" borderId="58" xfId="0" applyFont="1" applyFill="1" applyBorder="1" applyAlignment="1">
      <alignment horizontal="center" vertical="center" textRotation="90" wrapText="1"/>
    </xf>
    <xf numFmtId="0" fontId="2" fillId="10" borderId="59" xfId="0" applyFont="1" applyFill="1" applyBorder="1" applyAlignment="1">
      <alignment horizontal="center" vertical="center" textRotation="90" wrapText="1"/>
    </xf>
    <xf numFmtId="0" fontId="2" fillId="10" borderId="60" xfId="0" applyFont="1" applyFill="1" applyBorder="1" applyAlignment="1">
      <alignment horizontal="center" vertical="center" textRotation="90" wrapText="1"/>
    </xf>
    <xf numFmtId="0" fontId="2" fillId="8" borderId="59" xfId="0" applyFont="1" applyFill="1" applyBorder="1" applyAlignment="1">
      <alignment horizontal="center" vertical="center" textRotation="90" wrapText="1"/>
    </xf>
    <xf numFmtId="0" fontId="2" fillId="8" borderId="60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3" fontId="3" fillId="0" borderId="6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center" vertical="center" wrapText="1"/>
    </xf>
    <xf numFmtId="166" fontId="1" fillId="2" borderId="3" xfId="0" applyNumberFormat="1" applyFont="1" applyFill="1" applyBorder="1" applyAlignment="1">
      <alignment vertical="center" wrapText="1"/>
    </xf>
    <xf numFmtId="181" fontId="0" fillId="0" borderId="0" xfId="15" applyNumberFormat="1" applyFont="1" applyFill="1" applyBorder="1" applyAlignment="1">
      <alignment horizontal="center" vertical="center"/>
    </xf>
    <xf numFmtId="165" fontId="0" fillId="0" borderId="0" xfId="15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416"/>
  <sheetViews>
    <sheetView tabSelected="1" zoomScale="75" zoomScaleNormal="75" workbookViewId="0" topLeftCell="A1">
      <pane xSplit="4" ySplit="10" topLeftCell="W186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Y198" sqref="Y198"/>
    </sheetView>
  </sheetViews>
  <sheetFormatPr defaultColWidth="9.00390625" defaultRowHeight="18"/>
  <cols>
    <col min="1" max="1" width="9.00390625" style="1" customWidth="1"/>
    <col min="2" max="2" width="9.50390625" style="9" customWidth="1"/>
    <col min="3" max="3" width="21.625" style="9" customWidth="1"/>
    <col min="4" max="4" width="9.75390625" style="9" customWidth="1"/>
    <col min="5" max="23" width="11.875" style="9" customWidth="1"/>
    <col min="24" max="24" width="14.125" style="1" customWidth="1"/>
    <col min="25" max="26" width="14.125" style="245" customWidth="1"/>
    <col min="27" max="27" width="14.00390625" style="160" customWidth="1"/>
    <col min="28" max="16384" width="9.00390625" style="1" customWidth="1"/>
  </cols>
  <sheetData>
    <row r="1" ht="18.75" thickBot="1"/>
    <row r="2" spans="2:26" ht="19.5" thickBot="1">
      <c r="B2" s="408" t="s">
        <v>139</v>
      </c>
      <c r="C2" s="409"/>
      <c r="D2" s="410"/>
      <c r="E2" s="92" t="s">
        <v>46</v>
      </c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246"/>
      <c r="Z2" s="246"/>
    </row>
    <row r="3" spans="2:27" ht="72.75" thickBot="1">
      <c r="B3" s="411"/>
      <c r="C3" s="412"/>
      <c r="D3" s="413"/>
      <c r="E3" s="93" t="s">
        <v>0</v>
      </c>
      <c r="F3" s="85" t="s">
        <v>6</v>
      </c>
      <c r="G3" s="85" t="s">
        <v>1</v>
      </c>
      <c r="H3" s="85" t="s">
        <v>2</v>
      </c>
      <c r="I3" s="85" t="s">
        <v>7</v>
      </c>
      <c r="J3" s="85" t="s">
        <v>8</v>
      </c>
      <c r="K3" s="85" t="s">
        <v>10</v>
      </c>
      <c r="L3" s="85" t="s">
        <v>11</v>
      </c>
      <c r="M3" s="85" t="s">
        <v>12</v>
      </c>
      <c r="N3" s="85" t="s">
        <v>15</v>
      </c>
      <c r="O3" s="85" t="s">
        <v>16</v>
      </c>
      <c r="P3" s="85" t="s">
        <v>17</v>
      </c>
      <c r="Q3" s="85" t="s">
        <v>9</v>
      </c>
      <c r="R3" s="85" t="s">
        <v>13</v>
      </c>
      <c r="S3" s="85" t="s">
        <v>14</v>
      </c>
      <c r="T3" s="86" t="s">
        <v>93</v>
      </c>
      <c r="U3" s="85" t="s">
        <v>5</v>
      </c>
      <c r="V3" s="87" t="s">
        <v>18</v>
      </c>
      <c r="W3" s="88" t="s">
        <v>31</v>
      </c>
      <c r="X3" s="89" t="s">
        <v>32</v>
      </c>
      <c r="Y3" s="121"/>
      <c r="Z3" s="121"/>
      <c r="AA3" s="285"/>
    </row>
    <row r="4" spans="2:26" ht="18">
      <c r="B4" s="84" t="s">
        <v>40</v>
      </c>
      <c r="C4" s="83"/>
      <c r="D4" s="83"/>
      <c r="E4" s="10"/>
      <c r="F4" s="10"/>
      <c r="G4" s="26"/>
      <c r="H4" s="10"/>
      <c r="I4" s="10"/>
      <c r="J4" s="10"/>
      <c r="K4" s="10"/>
      <c r="L4" s="27"/>
      <c r="M4" s="27"/>
      <c r="N4" s="10"/>
      <c r="O4" s="10"/>
      <c r="P4" s="10"/>
      <c r="Q4" s="10"/>
      <c r="R4" s="10"/>
      <c r="S4" s="10"/>
      <c r="T4" s="10"/>
      <c r="U4" s="10"/>
      <c r="V4" s="28"/>
      <c r="W4" s="23"/>
      <c r="X4" s="29"/>
      <c r="Y4" s="247"/>
      <c r="Z4" s="247"/>
    </row>
    <row r="5" spans="2:26" ht="18">
      <c r="B5" s="60"/>
      <c r="C5" s="354" t="s">
        <v>3</v>
      </c>
      <c r="D5" s="355"/>
      <c r="E5" s="48">
        <v>2003</v>
      </c>
      <c r="F5" s="48">
        <v>2006</v>
      </c>
      <c r="G5" s="48">
        <v>2006</v>
      </c>
      <c r="H5" s="48">
        <v>2005</v>
      </c>
      <c r="I5" s="48">
        <v>2010</v>
      </c>
      <c r="J5" s="48">
        <v>2010</v>
      </c>
      <c r="K5" s="49">
        <v>2010</v>
      </c>
      <c r="L5" s="49">
        <v>2010</v>
      </c>
      <c r="M5" s="48">
        <v>2010</v>
      </c>
      <c r="N5" s="48">
        <v>2010</v>
      </c>
      <c r="O5" s="48">
        <v>2010</v>
      </c>
      <c r="P5" s="48">
        <v>2010</v>
      </c>
      <c r="Q5" s="48">
        <v>2005</v>
      </c>
      <c r="R5" s="48">
        <v>2000</v>
      </c>
      <c r="S5" s="48">
        <v>2008</v>
      </c>
      <c r="T5" s="50">
        <v>2008</v>
      </c>
      <c r="U5" s="48">
        <v>2005</v>
      </c>
      <c r="V5" s="49">
        <v>2005</v>
      </c>
      <c r="W5" s="51" t="s">
        <v>4</v>
      </c>
      <c r="X5" s="52" t="s">
        <v>4</v>
      </c>
      <c r="Y5" s="122"/>
      <c r="Z5" s="122"/>
    </row>
    <row r="6" spans="2:26" ht="18">
      <c r="B6" s="65"/>
      <c r="C6" s="356" t="s">
        <v>21</v>
      </c>
      <c r="D6" s="357"/>
      <c r="E6" s="53">
        <v>2020</v>
      </c>
      <c r="F6" s="53">
        <v>2020</v>
      </c>
      <c r="G6" s="53">
        <v>2020</v>
      </c>
      <c r="H6" s="54">
        <v>2018</v>
      </c>
      <c r="I6" s="53">
        <v>2020</v>
      </c>
      <c r="J6" s="53">
        <v>2020</v>
      </c>
      <c r="K6" s="56">
        <v>2020</v>
      </c>
      <c r="L6" s="56">
        <v>2020</v>
      </c>
      <c r="M6" s="53">
        <v>2020</v>
      </c>
      <c r="N6" s="53">
        <v>2020</v>
      </c>
      <c r="O6" s="53">
        <v>2020</v>
      </c>
      <c r="P6" s="53">
        <v>2020</v>
      </c>
      <c r="Q6" s="55"/>
      <c r="R6" s="54">
        <v>2020</v>
      </c>
      <c r="S6" s="54">
        <v>2020</v>
      </c>
      <c r="T6" s="57">
        <v>2018</v>
      </c>
      <c r="U6" s="53">
        <v>2020</v>
      </c>
      <c r="V6" s="35" t="s">
        <v>44</v>
      </c>
      <c r="W6" s="24" t="s">
        <v>4</v>
      </c>
      <c r="X6" s="18" t="s">
        <v>4</v>
      </c>
      <c r="Y6" s="109"/>
      <c r="Z6" s="109"/>
    </row>
    <row r="7" spans="2:26" ht="18">
      <c r="B7" s="65"/>
      <c r="C7" s="356" t="s">
        <v>22</v>
      </c>
      <c r="D7" s="357"/>
      <c r="E7" s="58">
        <v>2035</v>
      </c>
      <c r="F7" s="58">
        <v>2035</v>
      </c>
      <c r="G7" s="58">
        <v>2030</v>
      </c>
      <c r="H7" s="48">
        <v>2035</v>
      </c>
      <c r="I7" s="58">
        <v>2030</v>
      </c>
      <c r="J7" s="58">
        <v>2030</v>
      </c>
      <c r="K7" s="59">
        <v>2030</v>
      </c>
      <c r="L7" s="59">
        <v>2030</v>
      </c>
      <c r="M7" s="59">
        <v>2030</v>
      </c>
      <c r="N7" s="58">
        <v>2030</v>
      </c>
      <c r="O7" s="58">
        <v>2030</v>
      </c>
      <c r="P7" s="58">
        <v>2030</v>
      </c>
      <c r="Q7" s="59">
        <v>2030</v>
      </c>
      <c r="R7" s="48">
        <v>2030</v>
      </c>
      <c r="S7" s="48">
        <v>2035</v>
      </c>
      <c r="T7" s="50">
        <v>2035</v>
      </c>
      <c r="U7" s="58">
        <v>2030</v>
      </c>
      <c r="V7" s="35" t="s">
        <v>44</v>
      </c>
      <c r="W7" s="24" t="s">
        <v>4</v>
      </c>
      <c r="X7" s="18" t="s">
        <v>4</v>
      </c>
      <c r="Y7" s="109"/>
      <c r="Z7" s="109"/>
    </row>
    <row r="8" spans="2:26" ht="18">
      <c r="B8" s="60"/>
      <c r="C8" s="354" t="s">
        <v>25</v>
      </c>
      <c r="D8" s="355"/>
      <c r="E8" s="35" t="s">
        <v>44</v>
      </c>
      <c r="F8" s="35" t="s">
        <v>44</v>
      </c>
      <c r="G8" s="35" t="s">
        <v>44</v>
      </c>
      <c r="H8" s="48">
        <v>2020</v>
      </c>
      <c r="I8" s="35" t="s">
        <v>44</v>
      </c>
      <c r="J8" s="35" t="s">
        <v>44</v>
      </c>
      <c r="K8" s="35" t="s">
        <v>44</v>
      </c>
      <c r="L8" s="35" t="s">
        <v>44</v>
      </c>
      <c r="M8" s="35" t="s">
        <v>44</v>
      </c>
      <c r="N8" s="35" t="s">
        <v>44</v>
      </c>
      <c r="O8" s="35" t="s">
        <v>44</v>
      </c>
      <c r="P8" s="35" t="s">
        <v>44</v>
      </c>
      <c r="Q8" s="35" t="s">
        <v>44</v>
      </c>
      <c r="R8" s="35" t="s">
        <v>44</v>
      </c>
      <c r="S8" s="35" t="s">
        <v>44</v>
      </c>
      <c r="T8" s="37" t="s">
        <v>44</v>
      </c>
      <c r="U8" s="35" t="s">
        <v>44</v>
      </c>
      <c r="V8" s="35" t="s">
        <v>44</v>
      </c>
      <c r="W8" s="24" t="s">
        <v>4</v>
      </c>
      <c r="X8" s="18" t="s">
        <v>4</v>
      </c>
      <c r="Y8" s="109"/>
      <c r="Z8" s="109"/>
    </row>
    <row r="9" spans="2:26" ht="18">
      <c r="B9" s="60"/>
      <c r="C9" s="354" t="s">
        <v>24</v>
      </c>
      <c r="D9" s="355"/>
      <c r="E9" s="35" t="s">
        <v>44</v>
      </c>
      <c r="F9" s="58">
        <v>2035</v>
      </c>
      <c r="G9" s="58">
        <v>2030</v>
      </c>
      <c r="H9" s="48">
        <v>2035</v>
      </c>
      <c r="I9" s="35" t="s">
        <v>44</v>
      </c>
      <c r="J9" s="35" t="s">
        <v>44</v>
      </c>
      <c r="K9" s="35" t="s">
        <v>44</v>
      </c>
      <c r="L9" s="35" t="s">
        <v>44</v>
      </c>
      <c r="M9" s="35" t="s">
        <v>44</v>
      </c>
      <c r="N9" s="35" t="s">
        <v>44</v>
      </c>
      <c r="O9" s="35" t="s">
        <v>44</v>
      </c>
      <c r="P9" s="35" t="s">
        <v>44</v>
      </c>
      <c r="Q9" s="35" t="s">
        <v>44</v>
      </c>
      <c r="R9" s="35" t="s">
        <v>44</v>
      </c>
      <c r="S9" s="35" t="s">
        <v>44</v>
      </c>
      <c r="T9" s="37" t="s">
        <v>44</v>
      </c>
      <c r="U9" s="35" t="s">
        <v>44</v>
      </c>
      <c r="V9" s="35" t="s">
        <v>44</v>
      </c>
      <c r="W9" s="24" t="s">
        <v>4</v>
      </c>
      <c r="X9" s="18" t="s">
        <v>4</v>
      </c>
      <c r="Y9" s="109"/>
      <c r="Z9" s="109"/>
    </row>
    <row r="10" spans="2:26" ht="7.5" customHeight="1" thickBot="1">
      <c r="B10" s="179"/>
      <c r="C10" s="179"/>
      <c r="D10" s="26"/>
      <c r="E10" s="10"/>
      <c r="F10" s="10"/>
      <c r="G10" s="26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28"/>
      <c r="Y10" s="247"/>
      <c r="Z10" s="247"/>
    </row>
    <row r="11" spans="2:26" ht="18.75">
      <c r="B11" s="98" t="s">
        <v>119</v>
      </c>
      <c r="C11" s="98"/>
      <c r="D11" s="287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100"/>
      <c r="Y11" s="246"/>
      <c r="Z11" s="246"/>
    </row>
    <row r="12" spans="2:26" ht="18.75">
      <c r="B12" s="341" t="s">
        <v>45</v>
      </c>
      <c r="C12" s="3" t="s">
        <v>23</v>
      </c>
      <c r="D12" s="25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32"/>
      <c r="X12" s="12" t="s">
        <v>33</v>
      </c>
      <c r="Y12" s="128"/>
      <c r="Z12" s="128"/>
    </row>
    <row r="13" spans="2:26" ht="18">
      <c r="B13" s="365"/>
      <c r="C13" s="354" t="s">
        <v>3</v>
      </c>
      <c r="D13" s="355"/>
      <c r="E13" s="14">
        <v>17597615.500019997</v>
      </c>
      <c r="F13" s="14">
        <v>7159379</v>
      </c>
      <c r="G13" s="14">
        <v>3089035</v>
      </c>
      <c r="H13" s="14">
        <v>2057000</v>
      </c>
      <c r="I13" s="14">
        <v>992997</v>
      </c>
      <c r="J13" s="14">
        <v>809400</v>
      </c>
      <c r="K13" s="15">
        <v>681100</v>
      </c>
      <c r="L13" s="15">
        <v>568000</v>
      </c>
      <c r="M13" s="14">
        <v>433618</v>
      </c>
      <c r="N13" s="14">
        <v>276000</v>
      </c>
      <c r="O13" s="14">
        <v>157076</v>
      </c>
      <c r="P13" s="14">
        <v>175132</v>
      </c>
      <c r="Q13" s="14">
        <v>740048</v>
      </c>
      <c r="R13" s="14">
        <v>399300</v>
      </c>
      <c r="S13" s="14">
        <v>269337</v>
      </c>
      <c r="T13" s="63">
        <v>224205</v>
      </c>
      <c r="U13" s="14">
        <v>165430</v>
      </c>
      <c r="V13" s="15">
        <v>41213</v>
      </c>
      <c r="W13" s="24">
        <f>COUNT(E13:V13)</f>
        <v>18</v>
      </c>
      <c r="X13" s="18">
        <f>SUM(E13:V13)</f>
        <v>35835885.50002</v>
      </c>
      <c r="Y13" s="109"/>
      <c r="Z13" s="109"/>
    </row>
    <row r="14" spans="2:26" ht="18">
      <c r="B14" s="365"/>
      <c r="C14" s="356" t="s">
        <v>21</v>
      </c>
      <c r="D14" s="357"/>
      <c r="E14" s="14">
        <v>21467938.90006461</v>
      </c>
      <c r="F14" s="14">
        <v>8069700</v>
      </c>
      <c r="G14" s="14">
        <v>3635855</v>
      </c>
      <c r="H14" s="14">
        <v>2650000</v>
      </c>
      <c r="I14" s="14">
        <v>1184488</v>
      </c>
      <c r="J14" s="14">
        <v>967500</v>
      </c>
      <c r="K14" s="15">
        <v>781900</v>
      </c>
      <c r="L14" s="15">
        <v>694000</v>
      </c>
      <c r="M14" s="14">
        <v>521050</v>
      </c>
      <c r="N14" s="14">
        <v>340000</v>
      </c>
      <c r="O14" s="14">
        <v>192878</v>
      </c>
      <c r="P14" s="14">
        <v>224567</v>
      </c>
      <c r="Q14" s="35"/>
      <c r="R14" s="14">
        <v>505000</v>
      </c>
      <c r="S14" s="14">
        <v>295394</v>
      </c>
      <c r="T14" s="63">
        <v>267599</v>
      </c>
      <c r="U14" s="14">
        <v>214734</v>
      </c>
      <c r="V14" s="35"/>
      <c r="W14" s="24">
        <f>COUNT(E14:V14)</f>
        <v>16</v>
      </c>
      <c r="X14" s="18">
        <f>SUM(E14:V14)</f>
        <v>42012603.90006461</v>
      </c>
      <c r="Y14" s="109"/>
      <c r="Z14" s="109"/>
    </row>
    <row r="15" spans="2:26" ht="18">
      <c r="B15" s="365"/>
      <c r="C15" s="356" t="s">
        <v>22</v>
      </c>
      <c r="D15" s="357"/>
      <c r="E15" s="14">
        <v>24056245.450059686</v>
      </c>
      <c r="F15" s="14">
        <v>9031498</v>
      </c>
      <c r="G15" s="14">
        <v>3984753</v>
      </c>
      <c r="H15" s="14">
        <v>3349000</v>
      </c>
      <c r="I15" s="14">
        <v>1402217</v>
      </c>
      <c r="J15" s="14">
        <v>1156400</v>
      </c>
      <c r="K15" s="15">
        <v>1069084</v>
      </c>
      <c r="L15" s="15">
        <v>822000</v>
      </c>
      <c r="M15" s="14">
        <v>620355</v>
      </c>
      <c r="N15" s="14">
        <v>417000</v>
      </c>
      <c r="O15" s="14">
        <v>230707</v>
      </c>
      <c r="P15" s="14">
        <v>281300</v>
      </c>
      <c r="Q15" s="14">
        <v>920713</v>
      </c>
      <c r="R15" s="14">
        <v>521000</v>
      </c>
      <c r="S15" s="14">
        <v>330824</v>
      </c>
      <c r="T15" s="63">
        <v>346818</v>
      </c>
      <c r="U15" s="14">
        <v>245904</v>
      </c>
      <c r="V15" s="35"/>
      <c r="W15" s="24">
        <f>COUNT(E15:V15)</f>
        <v>17</v>
      </c>
      <c r="X15" s="18">
        <f>SUM(E15:V15)</f>
        <v>48785818.45005968</v>
      </c>
      <c r="Y15" s="109"/>
      <c r="Z15" s="109"/>
    </row>
    <row r="16" spans="2:26" ht="18">
      <c r="B16" s="365"/>
      <c r="C16" s="354" t="s">
        <v>25</v>
      </c>
      <c r="D16" s="355"/>
      <c r="E16" s="35"/>
      <c r="F16" s="35"/>
      <c r="G16" s="35"/>
      <c r="H16" s="14">
        <v>2712000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7"/>
      <c r="U16" s="35"/>
      <c r="V16" s="35"/>
      <c r="W16" s="24">
        <f>COUNT(E16:V16)</f>
        <v>1</v>
      </c>
      <c r="X16" s="18">
        <f>SUM(E16:V16)</f>
        <v>2712000</v>
      </c>
      <c r="Y16" s="109"/>
      <c r="Z16" s="109"/>
    </row>
    <row r="17" spans="2:26" ht="18" customHeight="1">
      <c r="B17" s="365"/>
      <c r="C17" s="354" t="s">
        <v>24</v>
      </c>
      <c r="D17" s="355"/>
      <c r="E17" s="35"/>
      <c r="F17" s="14">
        <v>9131278</v>
      </c>
      <c r="G17" s="14">
        <v>4057244</v>
      </c>
      <c r="H17" s="14">
        <v>3301000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7"/>
      <c r="U17" s="35"/>
      <c r="V17" s="35"/>
      <c r="W17" s="24">
        <f>COUNT(E17:V17)</f>
        <v>3</v>
      </c>
      <c r="X17" s="18">
        <f>SUM(E17:V17)</f>
        <v>16489522</v>
      </c>
      <c r="Y17" s="109"/>
      <c r="Z17" s="109"/>
    </row>
    <row r="18" spans="2:26" ht="18.75">
      <c r="B18" s="365"/>
      <c r="C18" s="3" t="s">
        <v>19</v>
      </c>
      <c r="D18" s="256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32"/>
      <c r="X18" s="12" t="s">
        <v>33</v>
      </c>
      <c r="Y18" s="128"/>
      <c r="Z18" s="128"/>
    </row>
    <row r="19" spans="2:26" ht="18">
      <c r="B19" s="365"/>
      <c r="C19" s="354" t="s">
        <v>3</v>
      </c>
      <c r="D19" s="355"/>
      <c r="E19" s="13">
        <v>1746903.8384417621</v>
      </c>
      <c r="F19" s="13">
        <v>837648</v>
      </c>
      <c r="G19" s="13">
        <v>339944</v>
      </c>
      <c r="H19" s="13">
        <v>236000</v>
      </c>
      <c r="I19" s="35"/>
      <c r="J19" s="351">
        <f>J13*0.086</f>
        <v>69608.4</v>
      </c>
      <c r="K19" s="35"/>
      <c r="L19" s="35"/>
      <c r="M19" s="35"/>
      <c r="N19" s="35"/>
      <c r="O19" s="35"/>
      <c r="P19" s="35"/>
      <c r="Q19" s="13">
        <v>71316</v>
      </c>
      <c r="R19" s="35"/>
      <c r="S19" s="13">
        <v>37043</v>
      </c>
      <c r="T19" s="37"/>
      <c r="U19" s="35"/>
      <c r="V19" s="35"/>
      <c r="W19" s="24">
        <f>COUNT(E19:V19)</f>
        <v>7</v>
      </c>
      <c r="X19" s="18">
        <f>SUM(E19:V19)</f>
        <v>3338463.238441762</v>
      </c>
      <c r="Y19" s="109"/>
      <c r="Z19" s="109"/>
    </row>
    <row r="20" spans="2:26" ht="18">
      <c r="B20" s="365"/>
      <c r="C20" s="356" t="s">
        <v>21</v>
      </c>
      <c r="D20" s="357"/>
      <c r="E20" s="13">
        <v>2706654.0460588876</v>
      </c>
      <c r="F20" s="13">
        <v>1392434</v>
      </c>
      <c r="G20" s="13">
        <v>527625</v>
      </c>
      <c r="H20" s="13">
        <v>339000</v>
      </c>
      <c r="I20" s="35"/>
      <c r="J20" s="351">
        <f>J14*0.104</f>
        <v>100620</v>
      </c>
      <c r="K20" s="35"/>
      <c r="L20" s="35"/>
      <c r="M20" s="35"/>
      <c r="N20" s="35"/>
      <c r="O20" s="35"/>
      <c r="P20" s="35"/>
      <c r="Q20" s="35"/>
      <c r="R20" s="35"/>
      <c r="S20" s="35"/>
      <c r="T20" s="37"/>
      <c r="U20" s="35"/>
      <c r="V20" s="35"/>
      <c r="W20" s="24">
        <f>COUNT(E20:V20)</f>
        <v>5</v>
      </c>
      <c r="X20" s="18">
        <f>SUM(E20:V20)</f>
        <v>5066333.046058888</v>
      </c>
      <c r="Y20" s="109"/>
      <c r="Z20" s="109"/>
    </row>
    <row r="21" spans="2:26" ht="18">
      <c r="B21" s="365"/>
      <c r="C21" s="356" t="s">
        <v>22</v>
      </c>
      <c r="D21" s="357"/>
      <c r="E21" s="13">
        <v>3831752.9595949715</v>
      </c>
      <c r="F21" s="14">
        <v>2063051</v>
      </c>
      <c r="G21" s="13">
        <v>741362</v>
      </c>
      <c r="H21" s="13">
        <v>470000</v>
      </c>
      <c r="I21" s="35"/>
      <c r="J21" s="351">
        <f>J15*0.126</f>
        <v>145706.4</v>
      </c>
      <c r="K21" s="35"/>
      <c r="L21" s="35"/>
      <c r="M21" s="35"/>
      <c r="N21" s="35"/>
      <c r="O21" s="35"/>
      <c r="P21" s="35"/>
      <c r="Q21" s="13">
        <v>142301</v>
      </c>
      <c r="R21" s="35"/>
      <c r="S21" s="13">
        <v>85000</v>
      </c>
      <c r="T21" s="37"/>
      <c r="U21" s="35"/>
      <c r="V21" s="35"/>
      <c r="W21" s="24">
        <f>COUNT(E21:V21)</f>
        <v>7</v>
      </c>
      <c r="X21" s="18">
        <f>SUM(E21:V21)</f>
        <v>7479173.359594972</v>
      </c>
      <c r="Y21" s="109"/>
      <c r="Z21" s="109"/>
    </row>
    <row r="22" spans="2:26" ht="18">
      <c r="B22" s="365"/>
      <c r="C22" s="354" t="s">
        <v>25</v>
      </c>
      <c r="D22" s="355"/>
      <c r="E22" s="35"/>
      <c r="F22" s="35"/>
      <c r="G22" s="35"/>
      <c r="H22" s="13">
        <v>350000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7"/>
      <c r="U22" s="35"/>
      <c r="V22" s="35"/>
      <c r="W22" s="24">
        <f>COUNT(E22:V22)</f>
        <v>1</v>
      </c>
      <c r="X22" s="18">
        <f>SUM(E22:V22)</f>
        <v>350000</v>
      </c>
      <c r="Y22" s="109"/>
      <c r="Z22" s="109"/>
    </row>
    <row r="23" spans="2:26" ht="18" customHeight="1">
      <c r="B23" s="365"/>
      <c r="C23" s="354" t="s">
        <v>24</v>
      </c>
      <c r="D23" s="355"/>
      <c r="E23" s="35"/>
      <c r="F23" s="14">
        <v>2111725</v>
      </c>
      <c r="G23" s="13">
        <v>744853</v>
      </c>
      <c r="H23" s="13">
        <f>H21</f>
        <v>470000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7"/>
      <c r="U23" s="35"/>
      <c r="V23" s="35"/>
      <c r="W23" s="24">
        <f>COUNT(E23:V23)</f>
        <v>3</v>
      </c>
      <c r="X23" s="18">
        <f>SUM(E23:V23)</f>
        <v>3326578</v>
      </c>
      <c r="Y23" s="109"/>
      <c r="Z23" s="109"/>
    </row>
    <row r="24" spans="2:26" ht="18" customHeight="1">
      <c r="B24" s="365"/>
      <c r="C24" s="7" t="s">
        <v>20</v>
      </c>
      <c r="D24" s="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32"/>
      <c r="X24" s="12" t="s">
        <v>33</v>
      </c>
      <c r="Y24" s="128"/>
      <c r="Z24" s="128"/>
    </row>
    <row r="25" spans="2:26" ht="18" customHeight="1">
      <c r="B25" s="365"/>
      <c r="C25" s="354" t="s">
        <v>3</v>
      </c>
      <c r="D25" s="355"/>
      <c r="E25" s="13">
        <v>5550473.500008</v>
      </c>
      <c r="F25" s="13">
        <v>2605752</v>
      </c>
      <c r="G25" s="13">
        <v>1073557</v>
      </c>
      <c r="H25" s="13">
        <v>768000</v>
      </c>
      <c r="I25" s="13">
        <v>337074</v>
      </c>
      <c r="J25" s="13">
        <v>260700</v>
      </c>
      <c r="K25" s="16">
        <v>228589</v>
      </c>
      <c r="L25" s="16">
        <v>178233</v>
      </c>
      <c r="M25" s="111">
        <v>143266</v>
      </c>
      <c r="N25" s="13">
        <v>87274</v>
      </c>
      <c r="O25" s="13">
        <v>48910</v>
      </c>
      <c r="P25" s="13">
        <v>54626</v>
      </c>
      <c r="Q25" s="13">
        <v>238232</v>
      </c>
      <c r="R25" s="13">
        <v>136620</v>
      </c>
      <c r="S25" s="13">
        <v>105391</v>
      </c>
      <c r="T25" s="43">
        <v>89927</v>
      </c>
      <c r="U25" s="13">
        <v>63426</v>
      </c>
      <c r="V25" s="35"/>
      <c r="W25" s="24">
        <f>COUNT(E25:V25)</f>
        <v>17</v>
      </c>
      <c r="X25" s="18">
        <f>SUM(E25:V25)</f>
        <v>11970050.500008</v>
      </c>
      <c r="Y25" s="109"/>
      <c r="Z25" s="109"/>
    </row>
    <row r="26" spans="2:26" ht="18" customHeight="1">
      <c r="B26" s="365"/>
      <c r="C26" s="356" t="s">
        <v>21</v>
      </c>
      <c r="D26" s="357"/>
      <c r="E26" s="13">
        <v>6839924.193317608</v>
      </c>
      <c r="F26" s="13">
        <v>2941659</v>
      </c>
      <c r="G26" s="13">
        <v>1247522</v>
      </c>
      <c r="H26" s="13">
        <v>987000</v>
      </c>
      <c r="I26" s="14">
        <v>404852</v>
      </c>
      <c r="J26" s="14">
        <v>316700</v>
      </c>
      <c r="K26" s="66">
        <v>262369</v>
      </c>
      <c r="L26" s="16">
        <v>217600</v>
      </c>
      <c r="M26" s="111">
        <v>171948</v>
      </c>
      <c r="N26" s="13">
        <v>107550</v>
      </c>
      <c r="O26" s="13">
        <v>60674</v>
      </c>
      <c r="P26" s="13">
        <v>70046</v>
      </c>
      <c r="Q26" s="35"/>
      <c r="R26" s="67">
        <v>164600</v>
      </c>
      <c r="S26" s="35"/>
      <c r="T26" s="43">
        <v>107002</v>
      </c>
      <c r="U26" s="14">
        <v>88155</v>
      </c>
      <c r="V26" s="35"/>
      <c r="W26" s="24">
        <f>COUNT(E26:V26)</f>
        <v>15</v>
      </c>
      <c r="X26" s="18">
        <f>SUM(E26:V26)</f>
        <v>13987601.193317607</v>
      </c>
      <c r="Y26" s="109"/>
      <c r="Z26" s="109"/>
    </row>
    <row r="27" spans="2:26" ht="18" customHeight="1">
      <c r="B27" s="365"/>
      <c r="C27" s="356" t="s">
        <v>22</v>
      </c>
      <c r="D27" s="357"/>
      <c r="E27" s="13">
        <v>7710311.432461057</v>
      </c>
      <c r="F27" s="14">
        <v>3292521</v>
      </c>
      <c r="G27" s="13">
        <v>1331782</v>
      </c>
      <c r="H27" s="13">
        <v>1258000</v>
      </c>
      <c r="I27" s="13">
        <v>481572</v>
      </c>
      <c r="J27" s="13">
        <v>381700</v>
      </c>
      <c r="K27" s="16">
        <v>358816</v>
      </c>
      <c r="L27" s="16">
        <v>263793</v>
      </c>
      <c r="M27" s="111">
        <v>204210</v>
      </c>
      <c r="N27" s="13">
        <v>131532</v>
      </c>
      <c r="O27" s="13">
        <v>73036</v>
      </c>
      <c r="P27" s="13">
        <v>87742</v>
      </c>
      <c r="Q27" s="13">
        <v>303656</v>
      </c>
      <c r="R27" s="13">
        <v>166670</v>
      </c>
      <c r="S27" s="13">
        <v>130800</v>
      </c>
      <c r="T27" s="43">
        <v>138167</v>
      </c>
      <c r="U27" s="13">
        <v>101145</v>
      </c>
      <c r="V27" s="35"/>
      <c r="W27" s="24">
        <f>COUNT(E27:V27)</f>
        <v>17</v>
      </c>
      <c r="X27" s="18">
        <f>SUM(E27:V27)</f>
        <v>16415453.432461057</v>
      </c>
      <c r="Y27" s="109"/>
      <c r="Z27" s="109"/>
    </row>
    <row r="28" spans="2:26" ht="18" customHeight="1">
      <c r="B28" s="365"/>
      <c r="C28" s="354" t="s">
        <v>25</v>
      </c>
      <c r="D28" s="355"/>
      <c r="E28" s="35"/>
      <c r="F28" s="35"/>
      <c r="G28" s="35"/>
      <c r="H28" s="13">
        <v>1024000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7"/>
      <c r="U28" s="35"/>
      <c r="V28" s="35"/>
      <c r="W28" s="24">
        <f>COUNT(E28:V28)</f>
        <v>1</v>
      </c>
      <c r="X28" s="18">
        <f>SUM(E28:V28)</f>
        <v>1024000</v>
      </c>
      <c r="Y28" s="109"/>
      <c r="Z28" s="109"/>
    </row>
    <row r="29" spans="2:26" ht="18" customHeight="1">
      <c r="B29" s="365"/>
      <c r="C29" s="354" t="s">
        <v>24</v>
      </c>
      <c r="D29" s="355"/>
      <c r="E29" s="35"/>
      <c r="F29" s="14">
        <v>3329706</v>
      </c>
      <c r="G29" s="13">
        <v>1389404</v>
      </c>
      <c r="H29" s="13">
        <v>1259000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7"/>
      <c r="U29" s="35"/>
      <c r="V29" s="35"/>
      <c r="W29" s="24">
        <f>COUNT(E29:V29)</f>
        <v>3</v>
      </c>
      <c r="X29" s="18">
        <f>SUM(E29:V29)</f>
        <v>5978110</v>
      </c>
      <c r="Y29" s="109"/>
      <c r="Z29" s="109"/>
    </row>
    <row r="30" spans="2:26" ht="18" customHeight="1">
      <c r="B30" s="365"/>
      <c r="C30" s="3" t="s">
        <v>38</v>
      </c>
      <c r="D30" s="256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32"/>
      <c r="X30" s="12"/>
      <c r="Y30" s="128"/>
      <c r="Z30" s="128"/>
    </row>
    <row r="31" spans="2:26" ht="18" customHeight="1">
      <c r="B31" s="365"/>
      <c r="C31" s="354" t="s">
        <v>3</v>
      </c>
      <c r="D31" s="355"/>
      <c r="E31" s="13">
        <v>7542272</v>
      </c>
      <c r="F31" s="13">
        <v>3498590</v>
      </c>
      <c r="G31" s="13">
        <v>1484828</v>
      </c>
      <c r="H31" s="13">
        <v>1000000</v>
      </c>
      <c r="I31" s="13">
        <v>415840</v>
      </c>
      <c r="J31" s="13">
        <v>322600</v>
      </c>
      <c r="K31" s="13">
        <v>216076</v>
      </c>
      <c r="L31" s="13">
        <v>206330</v>
      </c>
      <c r="M31" s="13">
        <v>166065</v>
      </c>
      <c r="N31" s="13">
        <v>95200</v>
      </c>
      <c r="O31" s="14">
        <v>63154</v>
      </c>
      <c r="P31" s="14">
        <v>52822</v>
      </c>
      <c r="Q31" s="13">
        <v>326340</v>
      </c>
      <c r="R31" s="13">
        <v>178000</v>
      </c>
      <c r="S31" s="13">
        <v>103100</v>
      </c>
      <c r="T31" s="43">
        <v>91516</v>
      </c>
      <c r="U31" s="14">
        <v>69629</v>
      </c>
      <c r="V31" s="35"/>
      <c r="W31" s="25"/>
      <c r="X31" s="19"/>
      <c r="Y31" s="123"/>
      <c r="Z31" s="123"/>
    </row>
    <row r="32" spans="2:26" ht="18" customHeight="1">
      <c r="B32" s="365"/>
      <c r="C32" s="356" t="s">
        <v>21</v>
      </c>
      <c r="D32" s="357"/>
      <c r="E32" s="13">
        <v>9183031.372783637</v>
      </c>
      <c r="F32" s="13">
        <v>4280751</v>
      </c>
      <c r="G32" s="13">
        <v>1741033</v>
      </c>
      <c r="H32" s="13">
        <v>1253000</v>
      </c>
      <c r="I32" s="13">
        <v>508475</v>
      </c>
      <c r="J32" s="13">
        <v>377800</v>
      </c>
      <c r="K32" s="13">
        <v>234897</v>
      </c>
      <c r="L32" s="13">
        <v>246269</v>
      </c>
      <c r="M32" s="13">
        <v>193867</v>
      </c>
      <c r="N32" s="13">
        <v>116800</v>
      </c>
      <c r="O32" s="13">
        <v>80476</v>
      </c>
      <c r="P32" s="13">
        <v>67732</v>
      </c>
      <c r="Q32" s="35"/>
      <c r="R32" s="13">
        <v>231000</v>
      </c>
      <c r="S32" s="35"/>
      <c r="T32" s="43">
        <v>103162</v>
      </c>
      <c r="U32" s="13">
        <v>88869</v>
      </c>
      <c r="V32" s="35"/>
      <c r="W32" s="25"/>
      <c r="X32" s="19"/>
      <c r="Y32" s="123"/>
      <c r="Z32" s="123"/>
    </row>
    <row r="33" spans="2:26" ht="18" customHeight="1">
      <c r="B33" s="365"/>
      <c r="C33" s="356" t="s">
        <v>22</v>
      </c>
      <c r="D33" s="357"/>
      <c r="E33" s="13">
        <v>10287127.784340605</v>
      </c>
      <c r="F33" s="13">
        <v>5247792</v>
      </c>
      <c r="G33" s="13">
        <v>1913682</v>
      </c>
      <c r="H33" s="13">
        <v>1546000</v>
      </c>
      <c r="I33" s="13">
        <v>609437</v>
      </c>
      <c r="J33" s="13">
        <v>439000</v>
      </c>
      <c r="K33" s="13">
        <v>288737</v>
      </c>
      <c r="L33" s="13">
        <v>293942</v>
      </c>
      <c r="M33" s="13">
        <v>222865</v>
      </c>
      <c r="N33" s="13">
        <v>137200</v>
      </c>
      <c r="O33" s="13">
        <v>101028</v>
      </c>
      <c r="P33" s="13">
        <v>84844</v>
      </c>
      <c r="Q33" s="13">
        <v>404611</v>
      </c>
      <c r="R33" s="13">
        <v>257000</v>
      </c>
      <c r="S33" s="13">
        <v>138100</v>
      </c>
      <c r="T33" s="43">
        <v>133209</v>
      </c>
      <c r="U33" s="13">
        <v>103834</v>
      </c>
      <c r="V33" s="35"/>
      <c r="W33" s="25"/>
      <c r="X33" s="19"/>
      <c r="Y33" s="123"/>
      <c r="Z33" s="123"/>
    </row>
    <row r="34" spans="2:26" ht="18" customHeight="1">
      <c r="B34" s="365"/>
      <c r="C34" s="354" t="s">
        <v>25</v>
      </c>
      <c r="D34" s="355"/>
      <c r="E34" s="35"/>
      <c r="F34" s="35"/>
      <c r="G34" s="35"/>
      <c r="H34" s="13">
        <v>1283000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7"/>
      <c r="U34" s="35"/>
      <c r="V34" s="35"/>
      <c r="W34" s="25"/>
      <c r="X34" s="19"/>
      <c r="Y34" s="123"/>
      <c r="Z34" s="123"/>
    </row>
    <row r="35" spans="2:26" ht="18" customHeight="1">
      <c r="B35" s="365"/>
      <c r="C35" s="354" t="s">
        <v>24</v>
      </c>
      <c r="D35" s="355"/>
      <c r="E35" s="35"/>
      <c r="F35" s="13">
        <v>5262568</v>
      </c>
      <c r="G35" s="13">
        <v>1935356</v>
      </c>
      <c r="H35" s="13">
        <v>1504000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7"/>
      <c r="U35" s="35"/>
      <c r="V35" s="35"/>
      <c r="W35" s="25"/>
      <c r="X35" s="19"/>
      <c r="Y35" s="123"/>
      <c r="Z35" s="123"/>
    </row>
    <row r="36" spans="2:26" ht="18" customHeight="1">
      <c r="B36" s="365"/>
      <c r="C36" s="3" t="s">
        <v>42</v>
      </c>
      <c r="D36" s="25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32"/>
      <c r="X36" s="12" t="s">
        <v>34</v>
      </c>
      <c r="Y36" s="128"/>
      <c r="Z36" s="128"/>
    </row>
    <row r="37" spans="2:26" ht="18" customHeight="1">
      <c r="B37" s="365"/>
      <c r="C37" s="389" t="s">
        <v>41</v>
      </c>
      <c r="D37" s="390"/>
      <c r="E37" s="211"/>
      <c r="F37" s="68">
        <v>2007</v>
      </c>
      <c r="G37" s="68">
        <v>1999</v>
      </c>
      <c r="H37" s="68">
        <v>2000</v>
      </c>
      <c r="I37" s="68">
        <v>2000</v>
      </c>
      <c r="J37" s="68">
        <v>2010</v>
      </c>
      <c r="K37" s="69"/>
      <c r="L37" s="69"/>
      <c r="M37" s="68"/>
      <c r="N37" s="68"/>
      <c r="O37" s="68"/>
      <c r="P37" s="68"/>
      <c r="Q37" s="68">
        <v>1999</v>
      </c>
      <c r="R37" s="68">
        <v>2000</v>
      </c>
      <c r="S37" s="68">
        <v>2008</v>
      </c>
      <c r="T37" s="70"/>
      <c r="U37" s="68"/>
      <c r="V37" s="69"/>
      <c r="W37" s="71" t="s">
        <v>4</v>
      </c>
      <c r="X37" s="72" t="s">
        <v>4</v>
      </c>
      <c r="Y37" s="124"/>
      <c r="Z37" s="124"/>
    </row>
    <row r="38" spans="2:26" ht="18" customHeight="1">
      <c r="B38" s="365"/>
      <c r="C38" s="354" t="s">
        <v>3</v>
      </c>
      <c r="D38" s="355"/>
      <c r="E38" s="38">
        <v>45859.80354297424</v>
      </c>
      <c r="F38" s="38"/>
      <c r="G38" s="38">
        <v>48679</v>
      </c>
      <c r="H38" s="38">
        <v>48220</v>
      </c>
      <c r="I38" s="38">
        <v>34275</v>
      </c>
      <c r="J38" s="38">
        <v>35320</v>
      </c>
      <c r="K38" s="41"/>
      <c r="L38" s="41"/>
      <c r="M38" s="38"/>
      <c r="N38" s="38"/>
      <c r="O38" s="38"/>
      <c r="P38" s="38"/>
      <c r="Q38" s="38">
        <v>53257</v>
      </c>
      <c r="R38" s="38">
        <v>46677</v>
      </c>
      <c r="S38" s="38">
        <v>55942</v>
      </c>
      <c r="T38" s="44"/>
      <c r="U38" s="38"/>
      <c r="V38" s="41"/>
      <c r="W38" s="25"/>
      <c r="X38" s="42"/>
      <c r="Y38" s="125"/>
      <c r="Z38" s="125"/>
    </row>
    <row r="39" spans="2:26" ht="18" customHeight="1">
      <c r="B39" s="365"/>
      <c r="C39" s="356" t="s">
        <v>21</v>
      </c>
      <c r="D39" s="357"/>
      <c r="E39" s="38">
        <v>49187.77080633515</v>
      </c>
      <c r="F39" s="38"/>
      <c r="G39" s="38">
        <v>58318</v>
      </c>
      <c r="H39" s="38">
        <v>50700</v>
      </c>
      <c r="I39" s="40">
        <v>34275</v>
      </c>
      <c r="J39" s="40">
        <v>35320</v>
      </c>
      <c r="K39" s="73"/>
      <c r="L39" s="41"/>
      <c r="M39" s="38"/>
      <c r="N39" s="38"/>
      <c r="O39" s="38"/>
      <c r="P39" s="38"/>
      <c r="Q39" s="40"/>
      <c r="R39" s="74"/>
      <c r="S39" s="74"/>
      <c r="T39" s="44"/>
      <c r="U39" s="40"/>
      <c r="V39" s="41"/>
      <c r="W39" s="25"/>
      <c r="X39" s="42"/>
      <c r="Y39" s="125"/>
      <c r="Z39" s="125"/>
    </row>
    <row r="40" spans="2:26" ht="18" customHeight="1">
      <c r="B40" s="365"/>
      <c r="C40" s="356" t="s">
        <v>22</v>
      </c>
      <c r="D40" s="357"/>
      <c r="E40" s="38">
        <v>52665.72975373329</v>
      </c>
      <c r="F40" s="40"/>
      <c r="G40" s="38">
        <v>62598</v>
      </c>
      <c r="H40" s="38">
        <v>54030</v>
      </c>
      <c r="I40" s="38">
        <v>34275</v>
      </c>
      <c r="J40" s="38">
        <v>35320</v>
      </c>
      <c r="K40" s="41"/>
      <c r="L40" s="41"/>
      <c r="M40" s="38"/>
      <c r="N40" s="38"/>
      <c r="O40" s="38"/>
      <c r="P40" s="38"/>
      <c r="Q40" s="38">
        <v>87103</v>
      </c>
      <c r="R40" s="38"/>
      <c r="S40" s="38"/>
      <c r="T40" s="44"/>
      <c r="U40" s="38"/>
      <c r="V40" s="41"/>
      <c r="W40" s="25"/>
      <c r="X40" s="42"/>
      <c r="Y40" s="125"/>
      <c r="Z40" s="125"/>
    </row>
    <row r="41" spans="2:26" ht="18" customHeight="1">
      <c r="B41" s="365"/>
      <c r="C41" s="354" t="s">
        <v>25</v>
      </c>
      <c r="D41" s="355"/>
      <c r="E41" s="39"/>
      <c r="F41" s="40"/>
      <c r="G41" s="39"/>
      <c r="H41" s="38">
        <v>50700</v>
      </c>
      <c r="I41" s="39"/>
      <c r="J41" s="39"/>
      <c r="K41" s="41"/>
      <c r="L41" s="41"/>
      <c r="M41" s="38"/>
      <c r="N41" s="38"/>
      <c r="O41" s="39"/>
      <c r="P41" s="38"/>
      <c r="Q41" s="39"/>
      <c r="R41" s="38"/>
      <c r="S41" s="38"/>
      <c r="T41" s="44"/>
      <c r="U41" s="38"/>
      <c r="V41" s="41"/>
      <c r="W41" s="25"/>
      <c r="X41" s="42"/>
      <c r="Y41" s="125"/>
      <c r="Z41" s="125"/>
    </row>
    <row r="42" spans="2:26" ht="18" customHeight="1" thickBot="1">
      <c r="B42" s="366"/>
      <c r="C42" s="354" t="s">
        <v>24</v>
      </c>
      <c r="D42" s="355"/>
      <c r="E42" s="183"/>
      <c r="F42" s="184"/>
      <c r="G42" s="183">
        <v>53771</v>
      </c>
      <c r="H42" s="183">
        <v>54030</v>
      </c>
      <c r="I42" s="185"/>
      <c r="J42" s="185"/>
      <c r="K42" s="186"/>
      <c r="L42" s="186"/>
      <c r="M42" s="183"/>
      <c r="N42" s="183"/>
      <c r="O42" s="185"/>
      <c r="P42" s="183"/>
      <c r="Q42" s="185"/>
      <c r="R42" s="183"/>
      <c r="S42" s="183"/>
      <c r="T42" s="187"/>
      <c r="U42" s="183"/>
      <c r="V42" s="186"/>
      <c r="W42" s="31"/>
      <c r="X42" s="188"/>
      <c r="Y42" s="125"/>
      <c r="Z42" s="125"/>
    </row>
    <row r="43" spans="2:26" ht="19.5" thickBot="1">
      <c r="B43" s="98" t="s">
        <v>120</v>
      </c>
      <c r="C43" s="98"/>
      <c r="D43" s="287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100"/>
      <c r="Y43" s="246"/>
      <c r="Z43" s="246"/>
    </row>
    <row r="44" spans="2:26" ht="18.75">
      <c r="B44" s="367" t="s">
        <v>109</v>
      </c>
      <c r="C44" s="94" t="s">
        <v>37</v>
      </c>
      <c r="D44" s="288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6"/>
      <c r="X44" s="97" t="s">
        <v>34</v>
      </c>
      <c r="Y44" s="128"/>
      <c r="Z44" s="128"/>
    </row>
    <row r="45" spans="2:45" ht="18">
      <c r="B45" s="368"/>
      <c r="C45" s="354" t="s">
        <v>3</v>
      </c>
      <c r="D45" s="355"/>
      <c r="E45" s="75">
        <f aca="true" t="shared" si="0" ref="E45:V45">IF(E25&gt;0,E13/E25,"--")</f>
        <v>3.170471041793936</v>
      </c>
      <c r="F45" s="75">
        <f t="shared" si="0"/>
        <v>2.747528928309371</v>
      </c>
      <c r="G45" s="75">
        <f t="shared" si="0"/>
        <v>2.877383315464386</v>
      </c>
      <c r="H45" s="75">
        <f t="shared" si="0"/>
        <v>2.6783854166666665</v>
      </c>
      <c r="I45" s="75">
        <f t="shared" si="0"/>
        <v>2.9459317538582033</v>
      </c>
      <c r="J45" s="75">
        <f>IF(J25&gt;0,J13/J25,"--")</f>
        <v>3.1047180667433834</v>
      </c>
      <c r="K45" s="75">
        <f t="shared" si="0"/>
        <v>2.9795834445227025</v>
      </c>
      <c r="L45" s="75">
        <f t="shared" si="0"/>
        <v>3.1868396985967804</v>
      </c>
      <c r="M45" s="75">
        <f t="shared" si="0"/>
        <v>3.026663688523446</v>
      </c>
      <c r="N45" s="75">
        <f t="shared" si="0"/>
        <v>3.162453880880904</v>
      </c>
      <c r="O45" s="75">
        <f t="shared" si="0"/>
        <v>3.2115313841750153</v>
      </c>
      <c r="P45" s="75">
        <f t="shared" si="0"/>
        <v>3.206019111778274</v>
      </c>
      <c r="Q45" s="75">
        <f>IF(Q25&gt;0,Q13/Q25,"--")</f>
        <v>3.1064172739178617</v>
      </c>
      <c r="R45" s="75">
        <f>IF(R25&gt;0,R13/R25,"--")</f>
        <v>2.922705314009662</v>
      </c>
      <c r="S45" s="75">
        <f>IF(S25&gt;0,S13/S25,"--")</f>
        <v>2.5555977265610914</v>
      </c>
      <c r="T45" s="45">
        <f>IF(T25&gt;0,T13/T25,"--")</f>
        <v>2.493188919901698</v>
      </c>
      <c r="U45" s="75">
        <f>IF(U25&gt;0,U13/U25,"--")</f>
        <v>2.6082363699429254</v>
      </c>
      <c r="V45" s="76" t="str">
        <f t="shared" si="0"/>
        <v>--</v>
      </c>
      <c r="W45" s="25">
        <f>SUM(AB45:AT45)</f>
        <v>17</v>
      </c>
      <c r="X45" s="19">
        <f>SUMPRODUCT(E$25:V$25,E45:V45)/AA45</f>
        <v>2.9903526722795424</v>
      </c>
      <c r="Y45" s="123"/>
      <c r="Z45" s="123"/>
      <c r="AA45" s="160">
        <f>SUMPRODUCT(E$25:V$25,AB45:AS45)</f>
        <v>11970050.500008</v>
      </c>
      <c r="AB45" s="1">
        <f>IF(ISERROR(1/E45),0,1)</f>
        <v>1</v>
      </c>
      <c r="AC45" s="1">
        <f>IF(ISERROR(1/F45),0,1)</f>
        <v>1</v>
      </c>
      <c r="AD45" s="1">
        <f>IF(ISERROR(1/G45),0,1)</f>
        <v>1</v>
      </c>
      <c r="AE45" s="1">
        <f>IF(ISERROR(1/H45),0,1)</f>
        <v>1</v>
      </c>
      <c r="AF45" s="1">
        <f>IF(ISERROR(1/I45),0,1)</f>
        <v>1</v>
      </c>
      <c r="AG45" s="1">
        <f>IF(ISERROR(1/J45),0,1)</f>
        <v>1</v>
      </c>
      <c r="AH45" s="1">
        <f>IF(ISERROR(1/Q45),0,1)</f>
        <v>1</v>
      </c>
      <c r="AI45" s="1">
        <f aca="true" t="shared" si="1" ref="AI45:AK49">IF(ISERROR(1/K45),0,1)</f>
        <v>1</v>
      </c>
      <c r="AJ45" s="1">
        <f t="shared" si="1"/>
        <v>1</v>
      </c>
      <c r="AK45" s="1">
        <f t="shared" si="1"/>
        <v>1</v>
      </c>
      <c r="AL45" s="1">
        <f>IF(ISERROR(1/R45),0,1)</f>
        <v>1</v>
      </c>
      <c r="AM45" s="1">
        <f>IF(ISERROR(1/S45),0,1)</f>
        <v>1</v>
      </c>
      <c r="AN45" s="1">
        <f>IF(ISERROR(1/N45),0,1)</f>
        <v>1</v>
      </c>
      <c r="AO45" s="1">
        <f>IF(ISERROR(1/T45),0,1)</f>
        <v>1</v>
      </c>
      <c r="AP45" s="1">
        <f>IF(ISERROR(1/U45),0,1)</f>
        <v>1</v>
      </c>
      <c r="AQ45" s="1">
        <f>IF(ISERROR(1/O45),0,1)</f>
        <v>1</v>
      </c>
      <c r="AR45" s="1">
        <f>IF(ISERROR(1/P45),0,1)</f>
        <v>1</v>
      </c>
      <c r="AS45" s="1">
        <f>IF(ISERROR(1/V45),0,1)</f>
        <v>0</v>
      </c>
    </row>
    <row r="46" spans="2:45" ht="18">
      <c r="B46" s="368"/>
      <c r="C46" s="356" t="s">
        <v>21</v>
      </c>
      <c r="D46" s="357"/>
      <c r="E46" s="75">
        <f aca="true" t="shared" si="2" ref="E46:V46">IF(E26&gt;0,E14/E26,"--")</f>
        <v>3.1386223433642897</v>
      </c>
      <c r="F46" s="75">
        <f t="shared" si="2"/>
        <v>2.7432479427425136</v>
      </c>
      <c r="G46" s="75">
        <f t="shared" si="2"/>
        <v>2.9144616287328</v>
      </c>
      <c r="H46" s="75">
        <f t="shared" si="2"/>
        <v>2.684903748733536</v>
      </c>
      <c r="I46" s="75">
        <f t="shared" si="2"/>
        <v>2.9257308843725607</v>
      </c>
      <c r="J46" s="75">
        <f t="shared" si="2"/>
        <v>3.0549415850963055</v>
      </c>
      <c r="K46" s="75">
        <f t="shared" si="2"/>
        <v>2.980153905377541</v>
      </c>
      <c r="L46" s="75">
        <f t="shared" si="2"/>
        <v>3.1893382352941178</v>
      </c>
      <c r="M46" s="75">
        <f t="shared" si="2"/>
        <v>3.0302765952497266</v>
      </c>
      <c r="N46" s="75">
        <f t="shared" si="2"/>
        <v>3.1613203161320316</v>
      </c>
      <c r="O46" s="75">
        <f t="shared" si="2"/>
        <v>3.178923426838514</v>
      </c>
      <c r="P46" s="75">
        <f t="shared" si="2"/>
        <v>3.2059932044656367</v>
      </c>
      <c r="Q46" s="75" t="str">
        <f>IF(Q26&gt;0,Q14/Q26,"--")</f>
        <v>--</v>
      </c>
      <c r="R46" s="75">
        <f>IF(R26&gt;0,R14/R26,"--")</f>
        <v>3.068043742405832</v>
      </c>
      <c r="S46" s="75" t="str">
        <f>IF(S26&gt;0,S14/S26,"--")</f>
        <v>--</v>
      </c>
      <c r="T46" s="45">
        <f>IF(T26&gt;0,T14/T26,"--")</f>
        <v>2.500878488252556</v>
      </c>
      <c r="U46" s="75">
        <f>IF(U26&gt;0,U14/U26,"--")</f>
        <v>2.435868640462821</v>
      </c>
      <c r="V46" s="76" t="str">
        <f t="shared" si="2"/>
        <v>--</v>
      </c>
      <c r="W46" s="25">
        <f>SUM(AB46:AT46)</f>
        <v>15</v>
      </c>
      <c r="X46" s="19">
        <f>SUMPRODUCT(E$26:V$26,E46:V46)/AA46</f>
        <v>3.055045116886039</v>
      </c>
      <c r="Y46" s="123"/>
      <c r="Z46" s="123"/>
      <c r="AA46" s="160">
        <f>SUMPRODUCT(E$26:V$26,AB46:AS46)</f>
        <v>13655186.193317607</v>
      </c>
      <c r="AB46" s="1">
        <f>IF(ISERROR(1/E46),0,1)</f>
        <v>1</v>
      </c>
      <c r="AC46" s="1">
        <f>IF(ISERROR(1/F46),0,1)</f>
        <v>1</v>
      </c>
      <c r="AD46" s="1">
        <f>IF(ISERROR(1/G46),0,1)</f>
        <v>1</v>
      </c>
      <c r="AE46" s="1">
        <f>IF(ISERROR(1/H46),0,1)</f>
        <v>1</v>
      </c>
      <c r="AF46" s="1">
        <f>IF(ISERROR(1/I46),0,1)</f>
        <v>1</v>
      </c>
      <c r="AG46" s="1">
        <f>IF(ISERROR(1/J46),0,1)</f>
        <v>1</v>
      </c>
      <c r="AH46" s="1">
        <f>IF(ISERROR(1/Q46),0,1)</f>
        <v>0</v>
      </c>
      <c r="AI46" s="1">
        <f t="shared" si="1"/>
        <v>1</v>
      </c>
      <c r="AJ46" s="1">
        <f t="shared" si="1"/>
        <v>1</v>
      </c>
      <c r="AK46" s="1">
        <f t="shared" si="1"/>
        <v>1</v>
      </c>
      <c r="AL46" s="1">
        <f>IF(ISERROR(1/R46),0,1)</f>
        <v>1</v>
      </c>
      <c r="AM46" s="1">
        <f>IF(ISERROR(1/S46),0,1)</f>
        <v>0</v>
      </c>
      <c r="AN46" s="1">
        <f>IF(ISERROR(1/N46),0,1)</f>
        <v>1</v>
      </c>
      <c r="AO46" s="1">
        <f>IF(ISERROR(1/T46),0,1)</f>
        <v>1</v>
      </c>
      <c r="AP46" s="1">
        <f>IF(ISERROR(1/U46),0,1)</f>
        <v>1</v>
      </c>
      <c r="AQ46" s="1">
        <f>IF(ISERROR(1/O46),0,1)</f>
        <v>1</v>
      </c>
      <c r="AR46" s="1">
        <f>IF(ISERROR(1/P46),0,1)</f>
        <v>1</v>
      </c>
      <c r="AS46" s="1">
        <f>IF(ISERROR(1/V46),0,1)</f>
        <v>0</v>
      </c>
    </row>
    <row r="47" spans="2:45" ht="18">
      <c r="B47" s="368"/>
      <c r="C47" s="356" t="s">
        <v>22</v>
      </c>
      <c r="D47" s="357"/>
      <c r="E47" s="75">
        <f aca="true" t="shared" si="3" ref="E47:V47">IF(E27&gt;0,E15/E27,"--")</f>
        <v>3.1200095691051954</v>
      </c>
      <c r="F47" s="75">
        <f t="shared" si="3"/>
        <v>2.74303428892329</v>
      </c>
      <c r="G47" s="75">
        <f t="shared" si="3"/>
        <v>2.9920459955157828</v>
      </c>
      <c r="H47" s="75">
        <f t="shared" si="3"/>
        <v>2.6621621621621623</v>
      </c>
      <c r="I47" s="75">
        <f t="shared" si="3"/>
        <v>2.9117494372596413</v>
      </c>
      <c r="J47" s="75">
        <f t="shared" si="3"/>
        <v>3.0296044013623264</v>
      </c>
      <c r="K47" s="75">
        <f t="shared" si="3"/>
        <v>2.979476946401498</v>
      </c>
      <c r="L47" s="75">
        <f t="shared" si="3"/>
        <v>3.11607965336457</v>
      </c>
      <c r="M47" s="75">
        <f t="shared" si="3"/>
        <v>3.037828705744087</v>
      </c>
      <c r="N47" s="75">
        <f t="shared" si="3"/>
        <v>3.1703311741629414</v>
      </c>
      <c r="O47" s="75">
        <f t="shared" si="3"/>
        <v>3.15881209266663</v>
      </c>
      <c r="P47" s="75">
        <f t="shared" si="3"/>
        <v>3.2059902897130224</v>
      </c>
      <c r="Q47" s="75">
        <f>IF(Q27&gt;0,Q15/Q27,"--")</f>
        <v>3.032092235951208</v>
      </c>
      <c r="R47" s="75">
        <f>IF(R27&gt;0,R15/R27,"--")</f>
        <v>3.125937481250375</v>
      </c>
      <c r="S47" s="75">
        <f>IF(S27&gt;0,S15/S27,"--")</f>
        <v>2.529235474006116</v>
      </c>
      <c r="T47" s="45">
        <f>IF(T27&gt;0,T15/T27,"--")</f>
        <v>2.5101362843515456</v>
      </c>
      <c r="U47" s="75">
        <f>IF(U27&gt;0,U15/U27,"--")</f>
        <v>2.4312027287557467</v>
      </c>
      <c r="V47" s="76" t="str">
        <f t="shared" si="3"/>
        <v>--</v>
      </c>
      <c r="W47" s="25">
        <f>SUM(AB47:AT47)</f>
        <v>17</v>
      </c>
      <c r="X47" s="19">
        <f>SUMPRODUCT(E$27:V$27,E47:V47)/AA47</f>
        <v>2.971944616137573</v>
      </c>
      <c r="Y47" s="123"/>
      <c r="Z47" s="123"/>
      <c r="AA47" s="160">
        <f>SUMPRODUCT(E$27:V$27,AB47:AS47)</f>
        <v>16415453.432461057</v>
      </c>
      <c r="AB47" s="1">
        <f>IF(ISERROR(1/E47),0,1)</f>
        <v>1</v>
      </c>
      <c r="AC47" s="1">
        <f>IF(ISERROR(1/F47),0,1)</f>
        <v>1</v>
      </c>
      <c r="AD47" s="1">
        <f>IF(ISERROR(1/G47),0,1)</f>
        <v>1</v>
      </c>
      <c r="AE47" s="1">
        <f>IF(ISERROR(1/H47),0,1)</f>
        <v>1</v>
      </c>
      <c r="AF47" s="1">
        <f>IF(ISERROR(1/I47),0,1)</f>
        <v>1</v>
      </c>
      <c r="AG47" s="1">
        <f>IF(ISERROR(1/J47),0,1)</f>
        <v>1</v>
      </c>
      <c r="AH47" s="1">
        <f>IF(ISERROR(1/Q47),0,1)</f>
        <v>1</v>
      </c>
      <c r="AI47" s="1">
        <f t="shared" si="1"/>
        <v>1</v>
      </c>
      <c r="AJ47" s="1">
        <f t="shared" si="1"/>
        <v>1</v>
      </c>
      <c r="AK47" s="1">
        <f t="shared" si="1"/>
        <v>1</v>
      </c>
      <c r="AL47" s="1">
        <f>IF(ISERROR(1/R47),0,1)</f>
        <v>1</v>
      </c>
      <c r="AM47" s="1">
        <f>IF(ISERROR(1/S47),0,1)</f>
        <v>1</v>
      </c>
      <c r="AN47" s="1">
        <f>IF(ISERROR(1/N47),0,1)</f>
        <v>1</v>
      </c>
      <c r="AO47" s="1">
        <f>IF(ISERROR(1/T47),0,1)</f>
        <v>1</v>
      </c>
      <c r="AP47" s="1">
        <f>IF(ISERROR(1/U47),0,1)</f>
        <v>1</v>
      </c>
      <c r="AQ47" s="1">
        <f>IF(ISERROR(1/O47),0,1)</f>
        <v>1</v>
      </c>
      <c r="AR47" s="1">
        <f>IF(ISERROR(1/P47),0,1)</f>
        <v>1</v>
      </c>
      <c r="AS47" s="1">
        <f>IF(ISERROR(1/V47),0,1)</f>
        <v>0</v>
      </c>
    </row>
    <row r="48" spans="2:45" ht="18">
      <c r="B48" s="368"/>
      <c r="C48" s="354" t="s">
        <v>25</v>
      </c>
      <c r="D48" s="355"/>
      <c r="E48" s="75" t="str">
        <f aca="true" t="shared" si="4" ref="E48:V48">IF(E28&gt;0,E16/E28,"--")</f>
        <v>--</v>
      </c>
      <c r="F48" s="75" t="str">
        <f t="shared" si="4"/>
        <v>--</v>
      </c>
      <c r="G48" s="75" t="str">
        <f t="shared" si="4"/>
        <v>--</v>
      </c>
      <c r="H48" s="75">
        <f t="shared" si="4"/>
        <v>2.6484375</v>
      </c>
      <c r="I48" s="75" t="str">
        <f t="shared" si="4"/>
        <v>--</v>
      </c>
      <c r="J48" s="75" t="str">
        <f t="shared" si="4"/>
        <v>--</v>
      </c>
      <c r="K48" s="75" t="str">
        <f t="shared" si="4"/>
        <v>--</v>
      </c>
      <c r="L48" s="75" t="str">
        <f t="shared" si="4"/>
        <v>--</v>
      </c>
      <c r="M48" s="75" t="str">
        <f t="shared" si="4"/>
        <v>--</v>
      </c>
      <c r="N48" s="75" t="str">
        <f t="shared" si="4"/>
        <v>--</v>
      </c>
      <c r="O48" s="75" t="str">
        <f t="shared" si="4"/>
        <v>--</v>
      </c>
      <c r="P48" s="75" t="str">
        <f t="shared" si="4"/>
        <v>--</v>
      </c>
      <c r="Q48" s="75" t="str">
        <f>IF(Q28&gt;0,Q16/Q28,"--")</f>
        <v>--</v>
      </c>
      <c r="R48" s="75" t="str">
        <f>IF(R28&gt;0,R16/R28,"--")</f>
        <v>--</v>
      </c>
      <c r="S48" s="75" t="str">
        <f>IF(S28&gt;0,S16/S28,"--")</f>
        <v>--</v>
      </c>
      <c r="T48" s="45" t="str">
        <f>IF(T28&gt;0,T16/T28,"--")</f>
        <v>--</v>
      </c>
      <c r="U48" s="75" t="str">
        <f>IF(U28&gt;0,U16/U28,"--")</f>
        <v>--</v>
      </c>
      <c r="V48" s="76" t="str">
        <f t="shared" si="4"/>
        <v>--</v>
      </c>
      <c r="W48" s="25">
        <f>SUM(AB48:AT48)</f>
        <v>1</v>
      </c>
      <c r="X48" s="19">
        <f>SUMPRODUCT(E$28:V$28,E48:V48)/AA48</f>
        <v>2.6484375</v>
      </c>
      <c r="Y48" s="123"/>
      <c r="Z48" s="123"/>
      <c r="AA48" s="160">
        <f>SUMPRODUCT(E$28:V$28,AB48:AS48)</f>
        <v>1024000</v>
      </c>
      <c r="AB48" s="1">
        <f>IF(ISERROR(1/E48),0,1)</f>
        <v>0</v>
      </c>
      <c r="AC48" s="1">
        <f>IF(ISERROR(1/F48),0,1)</f>
        <v>0</v>
      </c>
      <c r="AD48" s="1">
        <f>IF(ISERROR(1/G48),0,1)</f>
        <v>0</v>
      </c>
      <c r="AE48" s="1">
        <f>IF(ISERROR(1/H48),0,1)</f>
        <v>1</v>
      </c>
      <c r="AF48" s="1">
        <f>IF(ISERROR(1/I48),0,1)</f>
        <v>0</v>
      </c>
      <c r="AG48" s="1">
        <f>IF(ISERROR(1/J48),0,1)</f>
        <v>0</v>
      </c>
      <c r="AH48" s="1">
        <f>IF(ISERROR(1/Q48),0,1)</f>
        <v>0</v>
      </c>
      <c r="AI48" s="1">
        <f t="shared" si="1"/>
        <v>0</v>
      </c>
      <c r="AJ48" s="1">
        <f t="shared" si="1"/>
        <v>0</v>
      </c>
      <c r="AK48" s="1">
        <f t="shared" si="1"/>
        <v>0</v>
      </c>
      <c r="AL48" s="1">
        <f>IF(ISERROR(1/R48),0,1)</f>
        <v>0</v>
      </c>
      <c r="AM48" s="1">
        <f>IF(ISERROR(1/S48),0,1)</f>
        <v>0</v>
      </c>
      <c r="AN48" s="1">
        <f>IF(ISERROR(1/N48),0,1)</f>
        <v>0</v>
      </c>
      <c r="AO48" s="1">
        <f>IF(ISERROR(1/T48),0,1)</f>
        <v>0</v>
      </c>
      <c r="AP48" s="1">
        <f>IF(ISERROR(1/U48),0,1)</f>
        <v>0</v>
      </c>
      <c r="AQ48" s="1">
        <f>IF(ISERROR(1/O48),0,1)</f>
        <v>0</v>
      </c>
      <c r="AR48" s="1">
        <f>IF(ISERROR(1/P48),0,1)</f>
        <v>0</v>
      </c>
      <c r="AS48" s="1">
        <f>IF(ISERROR(1/V48),0,1)</f>
        <v>0</v>
      </c>
    </row>
    <row r="49" spans="2:45" ht="18">
      <c r="B49" s="368"/>
      <c r="C49" s="354" t="s">
        <v>24</v>
      </c>
      <c r="D49" s="355"/>
      <c r="E49" s="75" t="str">
        <f aca="true" t="shared" si="5" ref="E49:V49">IF(E29&gt;0,E17/E29,"--")</f>
        <v>--</v>
      </c>
      <c r="F49" s="75">
        <f t="shared" si="5"/>
        <v>2.742367644470713</v>
      </c>
      <c r="G49" s="75">
        <f t="shared" si="5"/>
        <v>2.9201326611986147</v>
      </c>
      <c r="H49" s="75">
        <f t="shared" si="5"/>
        <v>2.6219221604447975</v>
      </c>
      <c r="I49" s="75" t="str">
        <f t="shared" si="5"/>
        <v>--</v>
      </c>
      <c r="J49" s="75" t="str">
        <f t="shared" si="5"/>
        <v>--</v>
      </c>
      <c r="K49" s="75" t="str">
        <f t="shared" si="5"/>
        <v>--</v>
      </c>
      <c r="L49" s="75" t="str">
        <f t="shared" si="5"/>
        <v>--</v>
      </c>
      <c r="M49" s="75" t="str">
        <f t="shared" si="5"/>
        <v>--</v>
      </c>
      <c r="N49" s="75" t="str">
        <f t="shared" si="5"/>
        <v>--</v>
      </c>
      <c r="O49" s="75" t="str">
        <f t="shared" si="5"/>
        <v>--</v>
      </c>
      <c r="P49" s="75" t="str">
        <f t="shared" si="5"/>
        <v>--</v>
      </c>
      <c r="Q49" s="75" t="str">
        <f>IF(Q29&gt;0,Q17/Q29,"--")</f>
        <v>--</v>
      </c>
      <c r="R49" s="75" t="str">
        <f>IF(R29&gt;0,R17/R29,"--")</f>
        <v>--</v>
      </c>
      <c r="S49" s="75" t="str">
        <f>IF(S29&gt;0,S17/S29,"--")</f>
        <v>--</v>
      </c>
      <c r="T49" s="45" t="str">
        <f>IF(T29&gt;0,T17/T29,"--")</f>
        <v>--</v>
      </c>
      <c r="U49" s="75" t="str">
        <f>IF(U29&gt;0,U17/U29,"--")</f>
        <v>--</v>
      </c>
      <c r="V49" s="76" t="str">
        <f t="shared" si="5"/>
        <v>--</v>
      </c>
      <c r="W49" s="25">
        <f>SUM(AB49:AT49)</f>
        <v>3</v>
      </c>
      <c r="X49" s="19">
        <f>SUMPRODUCT(E$29:V$29,E49:V49)/AA49</f>
        <v>2.7583169262526117</v>
      </c>
      <c r="Y49" s="123"/>
      <c r="Z49" s="123"/>
      <c r="AA49" s="160">
        <f>SUMPRODUCT(E$29:V$29,AB49:AS49)</f>
        <v>5978110</v>
      </c>
      <c r="AB49" s="1">
        <f>IF(ISERROR(1/E49),0,1)</f>
        <v>0</v>
      </c>
      <c r="AC49" s="1">
        <f>IF(ISERROR(1/F49),0,1)</f>
        <v>1</v>
      </c>
      <c r="AD49" s="1">
        <f>IF(ISERROR(1/G49),0,1)</f>
        <v>1</v>
      </c>
      <c r="AE49" s="1">
        <f>IF(ISERROR(1/H49),0,1)</f>
        <v>1</v>
      </c>
      <c r="AF49" s="1">
        <f>IF(ISERROR(1/I49),0,1)</f>
        <v>0</v>
      </c>
      <c r="AG49" s="1">
        <f>IF(ISERROR(1/J49),0,1)</f>
        <v>0</v>
      </c>
      <c r="AH49" s="1">
        <f>IF(ISERROR(1/Q49),0,1)</f>
        <v>0</v>
      </c>
      <c r="AI49" s="1">
        <f t="shared" si="1"/>
        <v>0</v>
      </c>
      <c r="AJ49" s="1">
        <f t="shared" si="1"/>
        <v>0</v>
      </c>
      <c r="AK49" s="1">
        <f t="shared" si="1"/>
        <v>0</v>
      </c>
      <c r="AL49" s="1">
        <f>IF(ISERROR(1/R49),0,1)</f>
        <v>0</v>
      </c>
      <c r="AM49" s="1">
        <f>IF(ISERROR(1/S49),0,1)</f>
        <v>0</v>
      </c>
      <c r="AN49" s="1">
        <f>IF(ISERROR(1/N49),0,1)</f>
        <v>0</v>
      </c>
      <c r="AO49" s="1">
        <f>IF(ISERROR(1/T49),0,1)</f>
        <v>0</v>
      </c>
      <c r="AP49" s="1">
        <f>IF(ISERROR(1/U49),0,1)</f>
        <v>0</v>
      </c>
      <c r="AQ49" s="1">
        <f>IF(ISERROR(1/O49),0,1)</f>
        <v>0</v>
      </c>
      <c r="AR49" s="1">
        <f>IF(ISERROR(1/P49),0,1)</f>
        <v>0</v>
      </c>
      <c r="AS49" s="1">
        <f>IF(ISERROR(1/V49),0,1)</f>
        <v>0</v>
      </c>
    </row>
    <row r="50" spans="2:26" ht="18" customHeight="1">
      <c r="B50" s="368"/>
      <c r="C50" s="3" t="s">
        <v>26</v>
      </c>
      <c r="D50" s="25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32"/>
      <c r="X50" s="12" t="s">
        <v>34</v>
      </c>
      <c r="Y50" s="128"/>
      <c r="Z50" s="128"/>
    </row>
    <row r="51" spans="2:26" ht="18" customHeight="1">
      <c r="B51" s="368"/>
      <c r="C51" s="391" t="s">
        <v>110</v>
      </c>
      <c r="D51" s="390"/>
      <c r="E51" s="77"/>
      <c r="F51" s="77"/>
      <c r="G51" s="77"/>
      <c r="H51" s="77">
        <v>0.025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46">
        <v>0.0116</v>
      </c>
      <c r="U51" s="77"/>
      <c r="V51" s="78"/>
      <c r="W51" s="25"/>
      <c r="X51" s="30"/>
      <c r="Y51" s="128"/>
      <c r="Z51" s="128"/>
    </row>
    <row r="52" spans="2:45" ht="18" customHeight="1">
      <c r="B52" s="368"/>
      <c r="C52" s="391" t="s">
        <v>27</v>
      </c>
      <c r="D52" s="355"/>
      <c r="E52" s="77">
        <f aca="true" t="shared" si="6" ref="E52:J53">IF(ISERROR((E14/E$13)^(1/(E6-E$5))-1),"--",(E14/E$13)^(1/(E6-E$5))-1)</f>
        <v>0.011762594410813731</v>
      </c>
      <c r="F52" s="77">
        <f t="shared" si="6"/>
        <v>0.008586155781634908</v>
      </c>
      <c r="G52" s="77">
        <f t="shared" si="6"/>
        <v>0.011709854939385478</v>
      </c>
      <c r="H52" s="77">
        <f t="shared" si="6"/>
        <v>0.019676544525040418</v>
      </c>
      <c r="I52" s="77">
        <f t="shared" si="6"/>
        <v>0.017790218792777646</v>
      </c>
      <c r="J52" s="77">
        <f t="shared" si="6"/>
        <v>0.01800234254070343</v>
      </c>
      <c r="K52" s="77">
        <f aca="true" t="shared" si="7" ref="K52:N55">IF(ISERROR((K14/K$13)^(1/(K6-K$5))-1),"--",(K14/K$13)^(1/(K6-K$5))-1)</f>
        <v>0.01389745583601032</v>
      </c>
      <c r="L52" s="77">
        <f t="shared" si="7"/>
        <v>0.02023710297351844</v>
      </c>
      <c r="M52" s="77">
        <f t="shared" si="7"/>
        <v>0.01853793753097932</v>
      </c>
      <c r="N52" s="77">
        <f t="shared" si="7"/>
        <v>0.021073449304712666</v>
      </c>
      <c r="O52" s="77">
        <f>IF(ISERROR((O14/O$13)^(1/(O6-O$5))-1),"--",(O14/O$13)^(1/(O6-O$5))-1)</f>
        <v>0.020745058341547384</v>
      </c>
      <c r="P52" s="77">
        <f>IF(ISERROR((P14/P$13)^(1/(P6-P$5))-1),"--",(P14/P$13)^(1/(P6-P$5))-1)</f>
        <v>0.02517508520059808</v>
      </c>
      <c r="Q52" s="77"/>
      <c r="R52" s="77">
        <f>IF(ISERROR((R14/R$13)^(1/(R6-R$5))-1),"--",(R14/R$13)^(1/(R6-R$5))-1)</f>
        <v>0.011811481854796302</v>
      </c>
      <c r="S52" s="77">
        <f>IF(ISERROR((S14/S$13)^(1/(S6-S$5))-1),"--",(S14/S$13)^(1/(S6-S$5))-1)</f>
        <v>0.0077252431320185</v>
      </c>
      <c r="T52" s="46">
        <f>IF(ISERROR((T14/T$13)^(1/(T6-T$5))-1),"--",(T14/T$13)^(1/(T6-T$5))-1)</f>
        <v>0.017850324094814685</v>
      </c>
      <c r="U52" s="77">
        <f>IF(ISERROR((U14/U$13)^(1/(U6-U$5))-1),"--",(U14/U$13)^(1/(U6-U$5))-1)</f>
        <v>0.01754221581194737</v>
      </c>
      <c r="V52" s="78" t="str">
        <f>IF(ISERROR((V14/V$13)^(1/(V6-V$5))-1),"--",(V14/V$13)^(1/(V6-V$5))-1)</f>
        <v>--</v>
      </c>
      <c r="W52" s="25">
        <f>SUM(AB52:AT52)</f>
        <v>16</v>
      </c>
      <c r="X52" s="30">
        <f>SUMPRODUCT(E$14:V$14,E52:V52)/AA52</f>
        <v>0.012689437155264292</v>
      </c>
      <c r="Y52" s="126"/>
      <c r="Z52" s="126"/>
      <c r="AA52" s="160">
        <f>SUMPRODUCT(E$14:V$14,AB52:AS52)</f>
        <v>41230703.90006461</v>
      </c>
      <c r="AB52" s="1">
        <f>IF(ISERROR(1/E52),0,1)</f>
        <v>1</v>
      </c>
      <c r="AC52" s="1">
        <f>IF(ISERROR(1/F52),0,1)</f>
        <v>1</v>
      </c>
      <c r="AD52" s="1">
        <f>IF(ISERROR(1/G52),0,1)</f>
        <v>1</v>
      </c>
      <c r="AE52" s="1">
        <f>IF(ISERROR(1/H52),0,1)</f>
        <v>1</v>
      </c>
      <c r="AF52" s="1">
        <f>IF(ISERROR(1/I52),0,1)</f>
        <v>1</v>
      </c>
      <c r="AG52" s="1">
        <f>IF(ISERROR(1/J52),0,1)</f>
        <v>1</v>
      </c>
      <c r="AH52" s="1">
        <f>IF(ISERROR(1/Q52),0,1)</f>
        <v>0</v>
      </c>
      <c r="AI52" s="1">
        <f aca="true" t="shared" si="8" ref="AI52:AK55">IF(ISERROR(1/K52),0,1)</f>
        <v>1</v>
      </c>
      <c r="AJ52" s="1">
        <f t="shared" si="8"/>
        <v>1</v>
      </c>
      <c r="AK52" s="1">
        <f t="shared" si="8"/>
        <v>1</v>
      </c>
      <c r="AL52" s="1">
        <f>IF(ISERROR(1/R52),0,1)</f>
        <v>1</v>
      </c>
      <c r="AM52" s="1">
        <f>IF(ISERROR(1/S52),0,1)</f>
        <v>1</v>
      </c>
      <c r="AN52" s="1">
        <f>IF(ISERROR(1/N52),0,1)</f>
        <v>1</v>
      </c>
      <c r="AO52" s="1">
        <f>IF(ISERROR(1/T52),0,1)</f>
        <v>1</v>
      </c>
      <c r="AP52" s="1">
        <f>IF(ISERROR(1/U52),0,1)</f>
        <v>1</v>
      </c>
      <c r="AQ52" s="1">
        <f>IF(ISERROR(1/O52),0,1)</f>
        <v>1</v>
      </c>
      <c r="AR52" s="1">
        <f>IF(ISERROR(1/P52),0,1)</f>
        <v>1</v>
      </c>
      <c r="AS52" s="1">
        <f>IF(ISERROR(1/V52),0,1)</f>
        <v>0</v>
      </c>
    </row>
    <row r="53" spans="2:45" ht="18" customHeight="1">
      <c r="B53" s="368"/>
      <c r="C53" s="392" t="s">
        <v>28</v>
      </c>
      <c r="D53" s="361"/>
      <c r="E53" s="77">
        <f t="shared" si="6"/>
        <v>0.009817605790362505</v>
      </c>
      <c r="F53" s="77">
        <f t="shared" si="6"/>
        <v>0.008042339668123288</v>
      </c>
      <c r="G53" s="77">
        <f t="shared" si="6"/>
        <v>0.010665499549421309</v>
      </c>
      <c r="H53" s="77">
        <f t="shared" si="6"/>
        <v>0.016379808033117005</v>
      </c>
      <c r="I53" s="77">
        <f t="shared" si="6"/>
        <v>0.017403821538691133</v>
      </c>
      <c r="J53" s="77">
        <f t="shared" si="6"/>
        <v>0.017998748631079753</v>
      </c>
      <c r="K53" s="77">
        <f t="shared" si="7"/>
        <v>0.022798417683759897</v>
      </c>
      <c r="L53" s="77">
        <f t="shared" si="7"/>
        <v>0.01865277844396629</v>
      </c>
      <c r="M53" s="77">
        <f t="shared" si="7"/>
        <v>0.01806767736643944</v>
      </c>
      <c r="N53" s="77">
        <f t="shared" si="7"/>
        <v>0.02084862614508909</v>
      </c>
      <c r="O53" s="77">
        <f>IF(ISERROR((O15/O$13)^(1/(O7-O$5))-1),"--",(O15/O$13)^(1/(O7-O$5))-1)</f>
        <v>0.019406848557365963</v>
      </c>
      <c r="P53" s="77">
        <f>IF(ISERROR((P15/P$13)^(1/(P7-P$5))-1),"--",(P15/P$13)^(1/(P7-P$5))-1)</f>
        <v>0.023977022099328726</v>
      </c>
      <c r="Q53" s="77">
        <f>IF(ISERROR((Q15/Q$13)^(1/(Q7-Q$5))-1),"--",(Q15/Q$13)^(1/(Q7-Q$5))-1)</f>
        <v>0.008775614742289939</v>
      </c>
      <c r="R53" s="77">
        <f>IF(ISERROR((R15/R$13)^(1/(R7-R$5))-1),"--",(R15/R$13)^(1/(R7-R$5))-1)</f>
        <v>0.008907337242456181</v>
      </c>
      <c r="S53" s="77">
        <f>IF(ISERROR((S15/S$13)^(1/(S7-S$5))-1),"--",(S15/S$13)^(1/(S7-S$5))-1)</f>
        <v>0.007644744400162828</v>
      </c>
      <c r="T53" s="46">
        <f>IF(ISERROR((T15/T$13)^(1/(T7-T$5))-1),"--",(T15/T$13)^(1/(T7-T$5))-1)</f>
        <v>0.016288242734397773</v>
      </c>
      <c r="U53" s="77">
        <f>IF(ISERROR((U15/U$13)^(1/(U7-U$5))-1),"--",(U15/U$13)^(1/(U7-U$5))-1)</f>
        <v>0.01598209183047583</v>
      </c>
      <c r="V53" s="78" t="str">
        <f>IF(ISERROR((V15/V$13)^(1/(V7-V$5))-1),"--",(V15/V$13)^(1/(V7-V$5))-1)</f>
        <v>--</v>
      </c>
      <c r="W53" s="25">
        <f>SUM(AB53:AT53)</f>
        <v>17</v>
      </c>
      <c r="X53" s="30">
        <f>SUMPRODUCT(E$15:V$15,E53:V53)/AA53</f>
        <v>0.011213118675834478</v>
      </c>
      <c r="Y53" s="126"/>
      <c r="Z53" s="126"/>
      <c r="AA53" s="160">
        <f>SUMPRODUCT(E$15:V$15,AB53:AS53)</f>
        <v>48785818.45005968</v>
      </c>
      <c r="AB53" s="1">
        <f>IF(ISERROR(1/E53),0,1)</f>
        <v>1</v>
      </c>
      <c r="AC53" s="1">
        <f>IF(ISERROR(1/F53),0,1)</f>
        <v>1</v>
      </c>
      <c r="AD53" s="1">
        <f>IF(ISERROR(1/G53),0,1)</f>
        <v>1</v>
      </c>
      <c r="AE53" s="1">
        <f>IF(ISERROR(1/H53),0,1)</f>
        <v>1</v>
      </c>
      <c r="AF53" s="1">
        <f>IF(ISERROR(1/I53),0,1)</f>
        <v>1</v>
      </c>
      <c r="AG53" s="1">
        <f>IF(ISERROR(1/J53),0,1)</f>
        <v>1</v>
      </c>
      <c r="AH53" s="1">
        <f>IF(ISERROR(1/Q53),0,1)</f>
        <v>1</v>
      </c>
      <c r="AI53" s="1">
        <f t="shared" si="8"/>
        <v>1</v>
      </c>
      <c r="AJ53" s="1">
        <f t="shared" si="8"/>
        <v>1</v>
      </c>
      <c r="AK53" s="1">
        <f t="shared" si="8"/>
        <v>1</v>
      </c>
      <c r="AL53" s="1">
        <f>IF(ISERROR(1/R53),0,1)</f>
        <v>1</v>
      </c>
      <c r="AM53" s="1">
        <f>IF(ISERROR(1/S53),0,1)</f>
        <v>1</v>
      </c>
      <c r="AN53" s="1">
        <f>IF(ISERROR(1/N53),0,1)</f>
        <v>1</v>
      </c>
      <c r="AO53" s="1">
        <f>IF(ISERROR(1/T53),0,1)</f>
        <v>1</v>
      </c>
      <c r="AP53" s="1">
        <f>IF(ISERROR(1/U53),0,1)</f>
        <v>1</v>
      </c>
      <c r="AQ53" s="1">
        <f>IF(ISERROR(1/O53),0,1)</f>
        <v>1</v>
      </c>
      <c r="AR53" s="1">
        <f>IF(ISERROR(1/P53),0,1)</f>
        <v>1</v>
      </c>
      <c r="AS53" s="1">
        <f>IF(ISERROR(1/V53),0,1)</f>
        <v>0</v>
      </c>
    </row>
    <row r="54" spans="2:45" ht="18" customHeight="1">
      <c r="B54" s="368"/>
      <c r="C54" s="393" t="s">
        <v>29</v>
      </c>
      <c r="D54" s="363"/>
      <c r="E54" s="77" t="str">
        <f>IF(ISERROR((E16/E$13)^(1/(#REF!-E$5))-1),"--",(E16/E$13)^(1/(#REF!-E$5))-1)</f>
        <v>--</v>
      </c>
      <c r="F54" s="77" t="str">
        <f>IF(ISERROR((F16/F$13)^(1/(#REF!-F$5))-1),"--",(F16/F$13)^(1/(#REF!-F$5))-1)</f>
        <v>--</v>
      </c>
      <c r="G54" s="77" t="str">
        <f>IF(ISERROR((G16/G$13)^(1/(#REF!-G$5))-1),"--",(G16/G$13)^(1/(#REF!-G$5))-1)</f>
        <v>--</v>
      </c>
      <c r="H54" s="77">
        <f aca="true" t="shared" si="9" ref="H54:J55">IF(ISERROR((H16/H$13)^(1/(H8-H$5))-1),"--",(H16/H$13)^(1/(H8-H$5))-1)</f>
        <v>0.018600049394076112</v>
      </c>
      <c r="I54" s="77" t="str">
        <f t="shared" si="9"/>
        <v>--</v>
      </c>
      <c r="J54" s="77" t="str">
        <f t="shared" si="9"/>
        <v>--</v>
      </c>
      <c r="K54" s="77" t="str">
        <f t="shared" si="7"/>
        <v>--</v>
      </c>
      <c r="L54" s="77" t="str">
        <f t="shared" si="7"/>
        <v>--</v>
      </c>
      <c r="M54" s="77" t="str">
        <f t="shared" si="7"/>
        <v>--</v>
      </c>
      <c r="N54" s="77" t="str">
        <f t="shared" si="7"/>
        <v>--</v>
      </c>
      <c r="O54" s="77" t="str">
        <f>IF(ISERROR((O16/O$13)^(1/(O8-O$5))-1),"--",(O16/O$13)^(1/(O8-O$5))-1)</f>
        <v>--</v>
      </c>
      <c r="P54" s="77" t="str">
        <f>IF(ISERROR((P16/P$13)^(1/(P8-P$5))-1),"--",(P16/P$13)^(1/(P8-P$5))-1)</f>
        <v>--</v>
      </c>
      <c r="Q54" s="77" t="str">
        <f>IF(ISERROR((Q16/Q$13)^(1/(Q8-Q$5))-1),"--",(Q16/Q$13)^(1/(Q8-Q$5))-1)</f>
        <v>--</v>
      </c>
      <c r="R54" s="77" t="str">
        <f>IF(ISERROR((R16/R$13)^(1/(R8-R$5))-1),"--",(R16/R$13)^(1/(R8-R$5))-1)</f>
        <v>--</v>
      </c>
      <c r="S54" s="77" t="str">
        <f>IF(ISERROR((S16/S$13)^(1/(S8-S$5))-1),"--",(S16/S$13)^(1/(S8-S$5))-1)</f>
        <v>--</v>
      </c>
      <c r="T54" s="46" t="str">
        <f>IF(ISERROR((T16/T$13)^(1/(T8-T$5))-1),"--",(T16/T$13)^(1/(T8-T$5))-1)</f>
        <v>--</v>
      </c>
      <c r="U54" s="77" t="str">
        <f>IF(ISERROR((U16/U$13)^(1/(U8-U$5))-1),"--",(U16/U$13)^(1/(U8-U$5))-1)</f>
        <v>--</v>
      </c>
      <c r="V54" s="78" t="str">
        <f>IF(ISERROR((V16/V$13)^(1/(V8-V$5))-1),"--",(V16/V$13)^(1/(V8-V$5))-1)</f>
        <v>--</v>
      </c>
      <c r="W54" s="25">
        <f>SUM(AB54:AT54)</f>
        <v>1</v>
      </c>
      <c r="X54" s="30">
        <f>SUMPRODUCT(E$16:V$16,E54:V54)/AA54</f>
        <v>0.018600049394076112</v>
      </c>
      <c r="Y54" s="126"/>
      <c r="Z54" s="126"/>
      <c r="AA54" s="160">
        <f>SUMPRODUCT(E$16:V$16,AB54:AS54)</f>
        <v>2712000</v>
      </c>
      <c r="AB54" s="1">
        <f>IF(ISERROR(1/E54),0,1)</f>
        <v>0</v>
      </c>
      <c r="AC54" s="1">
        <f>IF(ISERROR(1/F54),0,1)</f>
        <v>0</v>
      </c>
      <c r="AD54" s="1">
        <f>IF(ISERROR(1/G54),0,1)</f>
        <v>0</v>
      </c>
      <c r="AE54" s="1">
        <f>IF(ISERROR(1/H54),0,1)</f>
        <v>1</v>
      </c>
      <c r="AF54" s="1">
        <f>IF(ISERROR(1/I54),0,1)</f>
        <v>0</v>
      </c>
      <c r="AG54" s="1">
        <f>IF(ISERROR(1/J54),0,1)</f>
        <v>0</v>
      </c>
      <c r="AH54" s="1">
        <f>IF(ISERROR(1/Q54),0,1)</f>
        <v>0</v>
      </c>
      <c r="AI54" s="1">
        <f t="shared" si="8"/>
        <v>0</v>
      </c>
      <c r="AJ54" s="1">
        <f t="shared" si="8"/>
        <v>0</v>
      </c>
      <c r="AK54" s="1">
        <f t="shared" si="8"/>
        <v>0</v>
      </c>
      <c r="AL54" s="1">
        <f>IF(ISERROR(1/R54),0,1)</f>
        <v>0</v>
      </c>
      <c r="AM54" s="1">
        <f>IF(ISERROR(1/S54),0,1)</f>
        <v>0</v>
      </c>
      <c r="AN54" s="1">
        <f>IF(ISERROR(1/N54),0,1)</f>
        <v>0</v>
      </c>
      <c r="AO54" s="1">
        <f>IF(ISERROR(1/T54),0,1)</f>
        <v>0</v>
      </c>
      <c r="AP54" s="1">
        <f>IF(ISERROR(1/U54),0,1)</f>
        <v>0</v>
      </c>
      <c r="AQ54" s="1">
        <f>IF(ISERROR(1/O54),0,1)</f>
        <v>0</v>
      </c>
      <c r="AR54" s="1">
        <f>IF(ISERROR(1/P54),0,1)</f>
        <v>0</v>
      </c>
      <c r="AS54" s="1">
        <f>IF(ISERROR(1/V54),0,1)</f>
        <v>0</v>
      </c>
    </row>
    <row r="55" spans="2:45" ht="18" customHeight="1">
      <c r="B55" s="368"/>
      <c r="C55" s="393" t="s">
        <v>30</v>
      </c>
      <c r="D55" s="363"/>
      <c r="E55" s="77" t="str">
        <f>IF(ISERROR((E17/E$13)^(1/(E9-E$5))-1),"--",(E17/E$13)^(1/(E9-E$5))-1)</f>
        <v>--</v>
      </c>
      <c r="F55" s="77">
        <f>IF(ISERROR((F17/F$13)^(1/(F9-F$5))-1),"--",(F17/F$13)^(1/(F9-F$5))-1)</f>
        <v>0.008424335556025397</v>
      </c>
      <c r="G55" s="77">
        <f>IF(ISERROR((G17/G$13)^(1/(G9-G$5))-1),"--",(G17/G$13)^(1/(G9-G$5))-1)</f>
        <v>0.011424988169842942</v>
      </c>
      <c r="H55" s="77">
        <f t="shared" si="9"/>
        <v>0.01589083217844456</v>
      </c>
      <c r="I55" s="77" t="str">
        <f t="shared" si="9"/>
        <v>--</v>
      </c>
      <c r="J55" s="77" t="str">
        <f t="shared" si="9"/>
        <v>--</v>
      </c>
      <c r="K55" s="77" t="str">
        <f t="shared" si="7"/>
        <v>--</v>
      </c>
      <c r="L55" s="77" t="str">
        <f t="shared" si="7"/>
        <v>--</v>
      </c>
      <c r="M55" s="77" t="str">
        <f t="shared" si="7"/>
        <v>--</v>
      </c>
      <c r="N55" s="77" t="str">
        <f t="shared" si="7"/>
        <v>--</v>
      </c>
      <c r="O55" s="77" t="str">
        <f>IF(ISERROR((O17/O$13)^(1/(O9-O$5))-1),"--",(O17/O$13)^(1/(O9-O$5))-1)</f>
        <v>--</v>
      </c>
      <c r="P55" s="77" t="str">
        <f>IF(ISERROR((P17/P$13)^(1/(P9-P$5))-1),"--",(P17/P$13)^(1/(P9-P$5))-1)</f>
        <v>--</v>
      </c>
      <c r="Q55" s="77" t="str">
        <f>IF(ISERROR((Q17/Q$13)^(1/(Q9-Q$5))-1),"--",(Q17/Q$13)^(1/(Q9-Q$5))-1)</f>
        <v>--</v>
      </c>
      <c r="R55" s="77" t="str">
        <f>IF(ISERROR((R17/R$13)^(1/(R9-R$5))-1),"--",(R17/R$13)^(1/(R9-R$5))-1)</f>
        <v>--</v>
      </c>
      <c r="S55" s="77" t="str">
        <f>IF(ISERROR((S17/S$13)^(1/(S9-S$5))-1),"--",(S17/S$13)^(1/(S9-S$5))-1)</f>
        <v>--</v>
      </c>
      <c r="T55" s="46" t="str">
        <f>IF(ISERROR((T17/T$13)^(1/(T9-T$5))-1),"--",(T17/T$13)^(1/(T9-T$5))-1)</f>
        <v>--</v>
      </c>
      <c r="U55" s="77" t="str">
        <f>IF(ISERROR((U17/U$13)^(1/(U9-U$5))-1),"--",(U17/U$13)^(1/(U9-U$5))-1)</f>
        <v>--</v>
      </c>
      <c r="V55" s="78" t="str">
        <f>IF(ISERROR((V17/V$13)^(1/(V9-V$5))-1),"--",(V17/V$13)^(1/(V9-V$5))-1)</f>
        <v>--</v>
      </c>
      <c r="W55" s="25">
        <f>SUM(AB55:AT55)</f>
        <v>3</v>
      </c>
      <c r="X55" s="30">
        <f>SUMPRODUCT(E$17:V$17,E55:V55)/AA55</f>
        <v>0.010657346625970373</v>
      </c>
      <c r="Y55" s="126"/>
      <c r="Z55" s="126"/>
      <c r="AA55" s="160">
        <f>SUMPRODUCT(E$17:V$17,AB55:AS55)</f>
        <v>16489522</v>
      </c>
      <c r="AB55" s="1">
        <f>IF(ISERROR(1/E55),0,1)</f>
        <v>0</v>
      </c>
      <c r="AC55" s="1">
        <f>IF(ISERROR(1/F55),0,1)</f>
        <v>1</v>
      </c>
      <c r="AD55" s="1">
        <f>IF(ISERROR(1/G55),0,1)</f>
        <v>1</v>
      </c>
      <c r="AE55" s="1">
        <f>IF(ISERROR(1/H55),0,1)</f>
        <v>1</v>
      </c>
      <c r="AF55" s="1">
        <f>IF(ISERROR(1/I55),0,1)</f>
        <v>0</v>
      </c>
      <c r="AG55" s="1">
        <f>IF(ISERROR(1/J55),0,1)</f>
        <v>0</v>
      </c>
      <c r="AH55" s="1">
        <f>IF(ISERROR(1/Q55),0,1)</f>
        <v>0</v>
      </c>
      <c r="AI55" s="1">
        <f t="shared" si="8"/>
        <v>0</v>
      </c>
      <c r="AJ55" s="1">
        <f t="shared" si="8"/>
        <v>0</v>
      </c>
      <c r="AK55" s="1">
        <f t="shared" si="8"/>
        <v>0</v>
      </c>
      <c r="AL55" s="1">
        <f>IF(ISERROR(1/R55),0,1)</f>
        <v>0</v>
      </c>
      <c r="AM55" s="1">
        <f>IF(ISERROR(1/S55),0,1)</f>
        <v>0</v>
      </c>
      <c r="AN55" s="1">
        <f>IF(ISERROR(1/N55),0,1)</f>
        <v>0</v>
      </c>
      <c r="AO55" s="1">
        <f>IF(ISERROR(1/T55),0,1)</f>
        <v>0</v>
      </c>
      <c r="AP55" s="1">
        <f>IF(ISERROR(1/U55),0,1)</f>
        <v>0</v>
      </c>
      <c r="AQ55" s="1">
        <f>IF(ISERROR(1/O55),0,1)</f>
        <v>0</v>
      </c>
      <c r="AR55" s="1">
        <f>IF(ISERROR(1/P55),0,1)</f>
        <v>0</v>
      </c>
      <c r="AS55" s="1">
        <f>IF(ISERROR(1/V55),0,1)</f>
        <v>0</v>
      </c>
    </row>
    <row r="56" spans="2:26" ht="18" customHeight="1">
      <c r="B56" s="368"/>
      <c r="C56" s="3" t="s">
        <v>35</v>
      </c>
      <c r="D56" s="25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32"/>
      <c r="X56" s="12" t="s">
        <v>34</v>
      </c>
      <c r="Y56" s="128"/>
      <c r="Z56" s="128"/>
    </row>
    <row r="57" spans="2:45" ht="18" customHeight="1">
      <c r="B57" s="368"/>
      <c r="C57" s="354" t="s">
        <v>3</v>
      </c>
      <c r="D57" s="355"/>
      <c r="E57" s="79">
        <f aca="true" t="shared" si="10" ref="E57:N57">IF(E19&gt;0,IF(E13&gt;0,E19/E13,"--"),"--")</f>
        <v>0.09926934921607856</v>
      </c>
      <c r="F57" s="79">
        <f t="shared" si="10"/>
        <v>0.11700009176773572</v>
      </c>
      <c r="G57" s="79">
        <f t="shared" si="10"/>
        <v>0.11004860741299467</v>
      </c>
      <c r="H57" s="79">
        <f t="shared" si="10"/>
        <v>0.11473018959649976</v>
      </c>
      <c r="I57" s="79" t="str">
        <f t="shared" si="10"/>
        <v>--</v>
      </c>
      <c r="J57" s="79">
        <f t="shared" si="10"/>
        <v>0.086</v>
      </c>
      <c r="K57" s="79" t="str">
        <f t="shared" si="10"/>
        <v>--</v>
      </c>
      <c r="L57" s="79" t="str">
        <f t="shared" si="10"/>
        <v>--</v>
      </c>
      <c r="M57" s="79" t="str">
        <f t="shared" si="10"/>
        <v>--</v>
      </c>
      <c r="N57" s="79" t="str">
        <f t="shared" si="10"/>
        <v>--</v>
      </c>
      <c r="O57" s="79" t="str">
        <f>IF(O19&gt;0,IF(O13&gt;0,O19/O13,"--"),"--")</f>
        <v>--</v>
      </c>
      <c r="P57" s="79" t="str">
        <f>IF(P19&gt;0,IF(P13&gt;0,P19/P13,"--"),"--")</f>
        <v>--</v>
      </c>
      <c r="Q57" s="79">
        <f>IF(Q19&gt;0,IF(Q13&gt;0,Q19/Q13,"--"),"--")</f>
        <v>0.09636672215856269</v>
      </c>
      <c r="R57" s="79" t="str">
        <f>IF(R19&gt;0,IF(R13&gt;0,R19/R13,"--"),"--")</f>
        <v>--</v>
      </c>
      <c r="S57" s="79">
        <f>IF(S19&gt;0,IF(S13&gt;0,S19/S13,"--"),"--")</f>
        <v>0.13753401872004217</v>
      </c>
      <c r="T57" s="47" t="str">
        <f>IF(T19&gt;0,IF(T13&gt;0,T19/T13,"--"),"--")</f>
        <v>--</v>
      </c>
      <c r="U57" s="79">
        <v>0.144</v>
      </c>
      <c r="V57" s="80" t="str">
        <f>IF(V19&gt;0,IF(V13&gt;0,V19/V13,"--"),"--")</f>
        <v>--</v>
      </c>
      <c r="W57" s="25">
        <f>SUM(AB57:AT57)</f>
        <v>8</v>
      </c>
      <c r="X57" s="34">
        <f>SUMPRODUCT(E$13:V$13,E57:V57)/AA57</f>
        <v>0.10560604676326152</v>
      </c>
      <c r="Y57" s="127"/>
      <c r="Z57" s="127"/>
      <c r="AA57" s="160">
        <f>SUMPRODUCT(E$13:V$13,AB57:AS57)</f>
        <v>31837998.500019997</v>
      </c>
      <c r="AB57" s="1">
        <f>IF(ISERROR(1/E57),0,1)</f>
        <v>1</v>
      </c>
      <c r="AC57" s="1">
        <f>IF(ISERROR(1/F57),0,1)</f>
        <v>1</v>
      </c>
      <c r="AD57" s="1">
        <f>IF(ISERROR(1/G57),0,1)</f>
        <v>1</v>
      </c>
      <c r="AE57" s="1">
        <f>IF(ISERROR(1/H57),0,1)</f>
        <v>1</v>
      </c>
      <c r="AF57" s="1">
        <f>IF(ISERROR(1/I57),0,1)</f>
        <v>0</v>
      </c>
      <c r="AG57" s="1">
        <f>IF(ISERROR(1/J57),0,1)</f>
        <v>1</v>
      </c>
      <c r="AH57" s="1">
        <f>IF(ISERROR(1/Q57),0,1)</f>
        <v>1</v>
      </c>
      <c r="AI57" s="1">
        <f aca="true" t="shared" si="11" ref="AI57:AK61">IF(ISERROR(1/K57),0,1)</f>
        <v>0</v>
      </c>
      <c r="AJ57" s="1">
        <f t="shared" si="11"/>
        <v>0</v>
      </c>
      <c r="AK57" s="1">
        <f t="shared" si="11"/>
        <v>0</v>
      </c>
      <c r="AL57" s="1">
        <f>IF(ISERROR(1/R57),0,1)</f>
        <v>0</v>
      </c>
      <c r="AM57" s="1">
        <f>IF(ISERROR(1/S57),0,1)</f>
        <v>1</v>
      </c>
      <c r="AN57" s="1">
        <f>IF(ISERROR(1/N57),0,1)</f>
        <v>0</v>
      </c>
      <c r="AO57" s="1">
        <f>IF(ISERROR(1/T57),0,1)</f>
        <v>0</v>
      </c>
      <c r="AP57" s="1">
        <f>IF(ISERROR(1/U57),0,1)</f>
        <v>1</v>
      </c>
      <c r="AQ57" s="1">
        <f>IF(ISERROR(1/O57),0,1)</f>
        <v>0</v>
      </c>
      <c r="AR57" s="1">
        <f>IF(ISERROR(1/P57),0,1)</f>
        <v>0</v>
      </c>
      <c r="AS57" s="1">
        <f>IF(ISERROR(1/V57),0,1)</f>
        <v>0</v>
      </c>
    </row>
    <row r="58" spans="2:45" ht="18" customHeight="1">
      <c r="B58" s="368"/>
      <c r="C58" s="356" t="s">
        <v>21</v>
      </c>
      <c r="D58" s="357"/>
      <c r="E58" s="79">
        <f aca="true" t="shared" si="12" ref="E58:N58">IF(E20&gt;0,IF(E14&gt;0,E20/E14,"--"),"--")</f>
        <v>0.12607889647248538</v>
      </c>
      <c r="F58" s="79">
        <f t="shared" si="12"/>
        <v>0.17255090028129919</v>
      </c>
      <c r="G58" s="79">
        <f t="shared" si="12"/>
        <v>0.14511717326461038</v>
      </c>
      <c r="H58" s="79">
        <f t="shared" si="12"/>
        <v>0.1279245283018868</v>
      </c>
      <c r="I58" s="79" t="str">
        <f t="shared" si="12"/>
        <v>--</v>
      </c>
      <c r="J58" s="79">
        <f t="shared" si="12"/>
        <v>0.104</v>
      </c>
      <c r="K58" s="79" t="str">
        <f t="shared" si="12"/>
        <v>--</v>
      </c>
      <c r="L58" s="79" t="str">
        <f t="shared" si="12"/>
        <v>--</v>
      </c>
      <c r="M58" s="79" t="str">
        <f t="shared" si="12"/>
        <v>--</v>
      </c>
      <c r="N58" s="79" t="str">
        <f t="shared" si="12"/>
        <v>--</v>
      </c>
      <c r="O58" s="79" t="str">
        <f>IF(O20&gt;0,IF(O14&gt;0,O20/O14,"--"),"--")</f>
        <v>--</v>
      </c>
      <c r="P58" s="79" t="str">
        <f>IF(P20&gt;0,IF(P14&gt;0,P20/P14,"--"),"--")</f>
        <v>--</v>
      </c>
      <c r="Q58" s="79" t="str">
        <f>IF(Q20&gt;0,IF(Q14&gt;0,Q20/Q14,"--"),"--")</f>
        <v>--</v>
      </c>
      <c r="R58" s="79" t="str">
        <f>IF(R20&gt;0,IF(R14&gt;0,R20/R14,"--"),"--")</f>
        <v>--</v>
      </c>
      <c r="S58" s="79" t="str">
        <f>IF(S20&gt;0,IF(S14&gt;0,S20/S14,"--"),"--")</f>
        <v>--</v>
      </c>
      <c r="T58" s="47" t="str">
        <f>IF(T20&gt;0,IF(T14&gt;0,T20/T14,"--"),"--")</f>
        <v>--</v>
      </c>
      <c r="U58" s="79">
        <v>0.201</v>
      </c>
      <c r="V58" s="80" t="str">
        <f>IF(V20&gt;0,IF(V14&gt;0,V20/V14,"--"),"--")</f>
        <v>--</v>
      </c>
      <c r="W58" s="25">
        <f>SUM(AB58:AT58)</f>
        <v>6</v>
      </c>
      <c r="X58" s="34">
        <f>SUMPRODUCT(E$14:V$14,E58:V58)/AA58</f>
        <v>0.13777277511703925</v>
      </c>
      <c r="Y58" s="127"/>
      <c r="Z58" s="127"/>
      <c r="AA58" s="160">
        <f>SUMPRODUCT(E$14:V$14,AB58:AS58)</f>
        <v>37086387.90006461</v>
      </c>
      <c r="AB58" s="1">
        <f>IF(ISERROR(1/E58),0,1)</f>
        <v>1</v>
      </c>
      <c r="AC58" s="1">
        <f>IF(ISERROR(1/F58),0,1)</f>
        <v>1</v>
      </c>
      <c r="AD58" s="1">
        <f>IF(ISERROR(1/G58),0,1)</f>
        <v>1</v>
      </c>
      <c r="AE58" s="1">
        <f>IF(ISERROR(1/H58),0,1)</f>
        <v>1</v>
      </c>
      <c r="AF58" s="1">
        <f>IF(ISERROR(1/I58),0,1)</f>
        <v>0</v>
      </c>
      <c r="AG58" s="1">
        <f>IF(ISERROR(1/J58),0,1)</f>
        <v>1</v>
      </c>
      <c r="AH58" s="1">
        <f>IF(ISERROR(1/Q58),0,1)</f>
        <v>0</v>
      </c>
      <c r="AI58" s="1">
        <f t="shared" si="11"/>
        <v>0</v>
      </c>
      <c r="AJ58" s="1">
        <f t="shared" si="11"/>
        <v>0</v>
      </c>
      <c r="AK58" s="1">
        <f t="shared" si="11"/>
        <v>0</v>
      </c>
      <c r="AL58" s="1">
        <f>IF(ISERROR(1/R58),0,1)</f>
        <v>0</v>
      </c>
      <c r="AM58" s="1">
        <f>IF(ISERROR(1/S58),0,1)</f>
        <v>0</v>
      </c>
      <c r="AN58" s="1">
        <f>IF(ISERROR(1/N58),0,1)</f>
        <v>0</v>
      </c>
      <c r="AO58" s="1">
        <f>IF(ISERROR(1/T58),0,1)</f>
        <v>0</v>
      </c>
      <c r="AP58" s="1">
        <f>IF(ISERROR(1/U58),0,1)</f>
        <v>1</v>
      </c>
      <c r="AQ58" s="1">
        <f>IF(ISERROR(1/O58),0,1)</f>
        <v>0</v>
      </c>
      <c r="AR58" s="1">
        <f>IF(ISERROR(1/P58),0,1)</f>
        <v>0</v>
      </c>
      <c r="AS58" s="1">
        <f>IF(ISERROR(1/V58),0,1)</f>
        <v>0</v>
      </c>
    </row>
    <row r="59" spans="2:45" ht="18" customHeight="1">
      <c r="B59" s="368"/>
      <c r="C59" s="356" t="s">
        <v>22</v>
      </c>
      <c r="D59" s="357"/>
      <c r="E59" s="79">
        <f aca="true" t="shared" si="13" ref="E59:N59">IF(E21&gt;0,IF(E15&gt;0,E21/E15,"--"),"--")</f>
        <v>0.1592830837858559</v>
      </c>
      <c r="F59" s="79">
        <f t="shared" si="13"/>
        <v>0.22842844011037813</v>
      </c>
      <c r="G59" s="79">
        <f t="shared" si="13"/>
        <v>0.18604967484810225</v>
      </c>
      <c r="H59" s="79">
        <f t="shared" si="13"/>
        <v>0.14034040011943863</v>
      </c>
      <c r="I59" s="79" t="str">
        <f t="shared" si="13"/>
        <v>--</v>
      </c>
      <c r="J59" s="79">
        <f t="shared" si="13"/>
        <v>0.126</v>
      </c>
      <c r="K59" s="79" t="str">
        <f t="shared" si="13"/>
        <v>--</v>
      </c>
      <c r="L59" s="79" t="str">
        <f t="shared" si="13"/>
        <v>--</v>
      </c>
      <c r="M59" s="79" t="str">
        <f t="shared" si="13"/>
        <v>--</v>
      </c>
      <c r="N59" s="79" t="str">
        <f t="shared" si="13"/>
        <v>--</v>
      </c>
      <c r="O59" s="79" t="str">
        <f>IF(O21&gt;0,IF(O15&gt;0,O21/O15,"--"),"--")</f>
        <v>--</v>
      </c>
      <c r="P59" s="79" t="str">
        <f>IF(P21&gt;0,IF(P15&gt;0,P21/P15,"--"),"--")</f>
        <v>--</v>
      </c>
      <c r="Q59" s="79">
        <f>IF(Q21&gt;0,IF(Q15&gt;0,Q21/Q15,"--"),"--")</f>
        <v>0.15455521970472882</v>
      </c>
      <c r="R59" s="79" t="str">
        <f>IF(R21&gt;0,IF(R15&gt;0,R21/R15,"--"),"--")</f>
        <v>--</v>
      </c>
      <c r="S59" s="79">
        <f>IF(S21&gt;0,IF(S15&gt;0,S21/S15,"--"),"--")</f>
        <v>0.256934200662588</v>
      </c>
      <c r="T59" s="47" t="str">
        <f>IF(T21&gt;0,IF(T15&gt;0,T21/T15,"--"),"--")</f>
        <v>--</v>
      </c>
      <c r="U59" s="79">
        <v>0.238</v>
      </c>
      <c r="V59" s="80" t="str">
        <f>IF(V21&gt;0,IF(V15&gt;0,V21/V15,"--"),"--")</f>
        <v>--</v>
      </c>
      <c r="W59" s="25">
        <f>SUM(AB59:AT59)</f>
        <v>8</v>
      </c>
      <c r="X59" s="34">
        <f>SUMPRODUCT(E$15:V$15,E59:V59)/AA59</f>
        <v>0.17424536655160858</v>
      </c>
      <c r="Y59" s="127"/>
      <c r="Z59" s="127"/>
      <c r="AA59" s="160">
        <f>SUMPRODUCT(E$15:V$15,AB59:AS59)</f>
        <v>43259104.45005968</v>
      </c>
      <c r="AB59" s="1">
        <f>IF(ISERROR(1/E59),0,1)</f>
        <v>1</v>
      </c>
      <c r="AC59" s="1">
        <f>IF(ISERROR(1/F59),0,1)</f>
        <v>1</v>
      </c>
      <c r="AD59" s="1">
        <f>IF(ISERROR(1/G59),0,1)</f>
        <v>1</v>
      </c>
      <c r="AE59" s="1">
        <f>IF(ISERROR(1/H59),0,1)</f>
        <v>1</v>
      </c>
      <c r="AF59" s="1">
        <f>IF(ISERROR(1/I59),0,1)</f>
        <v>0</v>
      </c>
      <c r="AG59" s="1">
        <f>IF(ISERROR(1/J59),0,1)</f>
        <v>1</v>
      </c>
      <c r="AH59" s="1">
        <f>IF(ISERROR(1/Q59),0,1)</f>
        <v>1</v>
      </c>
      <c r="AI59" s="1">
        <f t="shared" si="11"/>
        <v>0</v>
      </c>
      <c r="AJ59" s="1">
        <f t="shared" si="11"/>
        <v>0</v>
      </c>
      <c r="AK59" s="1">
        <f t="shared" si="11"/>
        <v>0</v>
      </c>
      <c r="AL59" s="1">
        <f>IF(ISERROR(1/R59),0,1)</f>
        <v>0</v>
      </c>
      <c r="AM59" s="1">
        <f>IF(ISERROR(1/S59),0,1)</f>
        <v>1</v>
      </c>
      <c r="AN59" s="1">
        <f>IF(ISERROR(1/N59),0,1)</f>
        <v>0</v>
      </c>
      <c r="AO59" s="1">
        <f>IF(ISERROR(1/T59),0,1)</f>
        <v>0</v>
      </c>
      <c r="AP59" s="1">
        <f>IF(ISERROR(1/U59),0,1)</f>
        <v>1</v>
      </c>
      <c r="AQ59" s="1">
        <f>IF(ISERROR(1/O59),0,1)</f>
        <v>0</v>
      </c>
      <c r="AR59" s="1">
        <f>IF(ISERROR(1/P59),0,1)</f>
        <v>0</v>
      </c>
      <c r="AS59" s="1">
        <f>IF(ISERROR(1/V59),0,1)</f>
        <v>0</v>
      </c>
    </row>
    <row r="60" spans="2:45" ht="18" customHeight="1">
      <c r="B60" s="368"/>
      <c r="C60" s="354" t="s">
        <v>25</v>
      </c>
      <c r="D60" s="355"/>
      <c r="E60" s="79" t="str">
        <f aca="true" t="shared" si="14" ref="E60:N60">IF(E22&gt;0,IF(E16&gt;0,E22/E16,"--"),"--")</f>
        <v>--</v>
      </c>
      <c r="F60" s="79" t="str">
        <f t="shared" si="14"/>
        <v>--</v>
      </c>
      <c r="G60" s="79" t="str">
        <f t="shared" si="14"/>
        <v>--</v>
      </c>
      <c r="H60" s="79">
        <f t="shared" si="14"/>
        <v>0.1290560471976401</v>
      </c>
      <c r="I60" s="79" t="str">
        <f t="shared" si="14"/>
        <v>--</v>
      </c>
      <c r="J60" s="79" t="str">
        <f t="shared" si="14"/>
        <v>--</v>
      </c>
      <c r="K60" s="79" t="str">
        <f t="shared" si="14"/>
        <v>--</v>
      </c>
      <c r="L60" s="79" t="str">
        <f t="shared" si="14"/>
        <v>--</v>
      </c>
      <c r="M60" s="79" t="str">
        <f t="shared" si="14"/>
        <v>--</v>
      </c>
      <c r="N60" s="79" t="str">
        <f t="shared" si="14"/>
        <v>--</v>
      </c>
      <c r="O60" s="79" t="str">
        <f>IF(O22&gt;0,IF(O16&gt;0,O22/O16,"--"),"--")</f>
        <v>--</v>
      </c>
      <c r="P60" s="79" t="str">
        <f>IF(P22&gt;0,IF(P16&gt;0,P22/P16,"--"),"--")</f>
        <v>--</v>
      </c>
      <c r="Q60" s="79" t="str">
        <f>IF(Q22&gt;0,IF(Q16&gt;0,Q22/Q16,"--"),"--")</f>
        <v>--</v>
      </c>
      <c r="R60" s="79" t="str">
        <f>IF(R22&gt;0,IF(R16&gt;0,R22/R16,"--"),"--")</f>
        <v>--</v>
      </c>
      <c r="S60" s="79" t="str">
        <f>IF(S22&gt;0,IF(S16&gt;0,S22/S16,"--"),"--")</f>
        <v>--</v>
      </c>
      <c r="T60" s="47" t="str">
        <f>IF(T22&gt;0,IF(T16&gt;0,T22/T16,"--"),"--")</f>
        <v>--</v>
      </c>
      <c r="U60" s="79" t="str">
        <f>IF(U22&gt;0,IF(U16&gt;0,U22/U16,"--"),"--")</f>
        <v>--</v>
      </c>
      <c r="V60" s="80" t="str">
        <f>IF(V22&gt;0,IF(V16&gt;0,V22/V16,"--"),"--")</f>
        <v>--</v>
      </c>
      <c r="W60" s="25">
        <f>SUM(AB60:AT60)</f>
        <v>1</v>
      </c>
      <c r="X60" s="34">
        <f>SUMPRODUCT(E$16:V$16,E60:V60)/AA60</f>
        <v>0.1290560471976401</v>
      </c>
      <c r="Y60" s="127"/>
      <c r="Z60" s="127"/>
      <c r="AA60" s="160">
        <f>SUMPRODUCT(E$16:V$16,AB60:AS60)</f>
        <v>2712000</v>
      </c>
      <c r="AB60" s="1">
        <f>IF(ISERROR(1/E60),0,1)</f>
        <v>0</v>
      </c>
      <c r="AC60" s="1">
        <f>IF(ISERROR(1/F60),0,1)</f>
        <v>0</v>
      </c>
      <c r="AD60" s="1">
        <f>IF(ISERROR(1/G60),0,1)</f>
        <v>0</v>
      </c>
      <c r="AE60" s="1">
        <f>IF(ISERROR(1/H60),0,1)</f>
        <v>1</v>
      </c>
      <c r="AF60" s="1">
        <f>IF(ISERROR(1/I60),0,1)</f>
        <v>0</v>
      </c>
      <c r="AG60" s="1">
        <f>IF(ISERROR(1/J60),0,1)</f>
        <v>0</v>
      </c>
      <c r="AH60" s="1">
        <f>IF(ISERROR(1/Q60),0,1)</f>
        <v>0</v>
      </c>
      <c r="AI60" s="1">
        <f t="shared" si="11"/>
        <v>0</v>
      </c>
      <c r="AJ60" s="1">
        <f t="shared" si="11"/>
        <v>0</v>
      </c>
      <c r="AK60" s="1">
        <f t="shared" si="11"/>
        <v>0</v>
      </c>
      <c r="AL60" s="1">
        <f>IF(ISERROR(1/R60),0,1)</f>
        <v>0</v>
      </c>
      <c r="AM60" s="1">
        <f>IF(ISERROR(1/S60),0,1)</f>
        <v>0</v>
      </c>
      <c r="AN60" s="1">
        <f>IF(ISERROR(1/N60),0,1)</f>
        <v>0</v>
      </c>
      <c r="AO60" s="1">
        <f>IF(ISERROR(1/T60),0,1)</f>
        <v>0</v>
      </c>
      <c r="AP60" s="1">
        <f>IF(ISERROR(1/U60),0,1)</f>
        <v>0</v>
      </c>
      <c r="AQ60" s="1">
        <f>IF(ISERROR(1/O60),0,1)</f>
        <v>0</v>
      </c>
      <c r="AR60" s="1">
        <f>IF(ISERROR(1/P60),0,1)</f>
        <v>0</v>
      </c>
      <c r="AS60" s="1">
        <f>IF(ISERROR(1/V60),0,1)</f>
        <v>0</v>
      </c>
    </row>
    <row r="61" spans="2:45" ht="18" customHeight="1">
      <c r="B61" s="368"/>
      <c r="C61" s="354" t="s">
        <v>24</v>
      </c>
      <c r="D61" s="355"/>
      <c r="E61" s="79" t="str">
        <f aca="true" t="shared" si="15" ref="E61:N61">IF(E23&gt;0,IF(E17&gt;0,E23/E17,"--"),"--")</f>
        <v>--</v>
      </c>
      <c r="F61" s="79">
        <f t="shared" si="15"/>
        <v>0.23126280899563018</v>
      </c>
      <c r="G61" s="79">
        <f t="shared" si="15"/>
        <v>0.18358595144881598</v>
      </c>
      <c r="H61" s="79">
        <f t="shared" si="15"/>
        <v>0.1423810966373826</v>
      </c>
      <c r="I61" s="79" t="str">
        <f t="shared" si="15"/>
        <v>--</v>
      </c>
      <c r="J61" s="79" t="str">
        <f t="shared" si="15"/>
        <v>--</v>
      </c>
      <c r="K61" s="79" t="str">
        <f t="shared" si="15"/>
        <v>--</v>
      </c>
      <c r="L61" s="79" t="str">
        <f t="shared" si="15"/>
        <v>--</v>
      </c>
      <c r="M61" s="79" t="str">
        <f t="shared" si="15"/>
        <v>--</v>
      </c>
      <c r="N61" s="79" t="str">
        <f t="shared" si="15"/>
        <v>--</v>
      </c>
      <c r="O61" s="79" t="str">
        <f>IF(O23&gt;0,IF(O17&gt;0,O23/O17,"--"),"--")</f>
        <v>--</v>
      </c>
      <c r="P61" s="79" t="str">
        <f>IF(P23&gt;0,IF(P17&gt;0,P23/P17,"--"),"--")</f>
        <v>--</v>
      </c>
      <c r="Q61" s="79" t="str">
        <f>IF(Q23&gt;0,IF(Q17&gt;0,Q23/Q17,"--"),"--")</f>
        <v>--</v>
      </c>
      <c r="R61" s="79" t="str">
        <f>IF(R23&gt;0,IF(R17&gt;0,R23/R17,"--"),"--")</f>
        <v>--</v>
      </c>
      <c r="S61" s="79" t="str">
        <f>IF(S23&gt;0,IF(S17&gt;0,S23/S17,"--"),"--")</f>
        <v>--</v>
      </c>
      <c r="T61" s="47" t="str">
        <f>IF(T23&gt;0,IF(T17&gt;0,T23/T17,"--"),"--")</f>
        <v>--</v>
      </c>
      <c r="U61" s="79" t="str">
        <f>IF(U23&gt;0,IF(U17&gt;0,U23/U17,"--"),"--")</f>
        <v>--</v>
      </c>
      <c r="V61" s="80" t="str">
        <f>IF(V23&gt;0,IF(V17&gt;0,V23/V17,"--"),"--")</f>
        <v>--</v>
      </c>
      <c r="W61" s="25">
        <f>SUM(AB61:AT61)</f>
        <v>3</v>
      </c>
      <c r="X61" s="34">
        <f>SUMPRODUCT(E$17:V$17,E61:V61)/AA61</f>
        <v>0.20173889819244004</v>
      </c>
      <c r="Y61" s="127"/>
      <c r="Z61" s="127"/>
      <c r="AA61" s="160">
        <f>SUMPRODUCT(E$17:V$17,AB61:AS61)</f>
        <v>16489522</v>
      </c>
      <c r="AB61" s="1">
        <f>IF(ISERROR(1/E61),0,1)</f>
        <v>0</v>
      </c>
      <c r="AC61" s="1">
        <f>IF(ISERROR(1/F61),0,1)</f>
        <v>1</v>
      </c>
      <c r="AD61" s="1">
        <f>IF(ISERROR(1/G61),0,1)</f>
        <v>1</v>
      </c>
      <c r="AE61" s="1">
        <f>IF(ISERROR(1/H61),0,1)</f>
        <v>1</v>
      </c>
      <c r="AF61" s="1">
        <f>IF(ISERROR(1/I61),0,1)</f>
        <v>0</v>
      </c>
      <c r="AG61" s="1">
        <f>IF(ISERROR(1/J61),0,1)</f>
        <v>0</v>
      </c>
      <c r="AH61" s="1">
        <f>IF(ISERROR(1/Q61),0,1)</f>
        <v>0</v>
      </c>
      <c r="AI61" s="1">
        <f t="shared" si="11"/>
        <v>0</v>
      </c>
      <c r="AJ61" s="1">
        <f t="shared" si="11"/>
        <v>0</v>
      </c>
      <c r="AK61" s="1">
        <f t="shared" si="11"/>
        <v>0</v>
      </c>
      <c r="AL61" s="1">
        <f>IF(ISERROR(1/R61),0,1)</f>
        <v>0</v>
      </c>
      <c r="AM61" s="1">
        <f>IF(ISERROR(1/S61),0,1)</f>
        <v>0</v>
      </c>
      <c r="AN61" s="1">
        <f>IF(ISERROR(1/N61),0,1)</f>
        <v>0</v>
      </c>
      <c r="AO61" s="1">
        <f>IF(ISERROR(1/T61),0,1)</f>
        <v>0</v>
      </c>
      <c r="AP61" s="1">
        <f>IF(ISERROR(1/U61),0,1)</f>
        <v>0</v>
      </c>
      <c r="AQ61" s="1">
        <f>IF(ISERROR(1/O61),0,1)</f>
        <v>0</v>
      </c>
      <c r="AR61" s="1">
        <f>IF(ISERROR(1/P61),0,1)</f>
        <v>0</v>
      </c>
      <c r="AS61" s="1">
        <f>IF(ISERROR(1/V61),0,1)</f>
        <v>0</v>
      </c>
    </row>
    <row r="62" spans="2:26" ht="18" customHeight="1">
      <c r="B62" s="368"/>
      <c r="C62" s="3" t="s">
        <v>39</v>
      </c>
      <c r="D62" s="25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32"/>
      <c r="X62" s="12" t="s">
        <v>34</v>
      </c>
      <c r="Y62" s="128"/>
      <c r="Z62" s="128"/>
    </row>
    <row r="63" spans="2:45" ht="18" customHeight="1">
      <c r="B63" s="368"/>
      <c r="C63" s="354" t="s">
        <v>3</v>
      </c>
      <c r="D63" s="355"/>
      <c r="E63" s="75">
        <f>IF(E25&gt;0,E31/E25,"--")</f>
        <v>1.3588519970393749</v>
      </c>
      <c r="F63" s="75">
        <f aca="true" t="shared" si="16" ref="F63:V63">IF(F25&gt;0,F31/F25,"--")</f>
        <v>1.342641203000132</v>
      </c>
      <c r="G63" s="75">
        <f t="shared" si="16"/>
        <v>1.383091908487393</v>
      </c>
      <c r="H63" s="75">
        <f t="shared" si="16"/>
        <v>1.3020833333333333</v>
      </c>
      <c r="I63" s="75">
        <f t="shared" si="16"/>
        <v>1.233675691391208</v>
      </c>
      <c r="J63" s="75">
        <f t="shared" si="16"/>
        <v>1.2374376678174146</v>
      </c>
      <c r="K63" s="75">
        <f t="shared" si="16"/>
        <v>0.9452598331503266</v>
      </c>
      <c r="L63" s="75">
        <f t="shared" si="16"/>
        <v>1.1576419630483692</v>
      </c>
      <c r="M63" s="75">
        <f t="shared" si="16"/>
        <v>1.1591375483366604</v>
      </c>
      <c r="N63" s="75">
        <f t="shared" si="16"/>
        <v>1.0908174255792102</v>
      </c>
      <c r="O63" s="75">
        <f t="shared" si="16"/>
        <v>1.2912287875690043</v>
      </c>
      <c r="P63" s="75">
        <f t="shared" si="16"/>
        <v>0.9669754329440193</v>
      </c>
      <c r="Q63" s="75">
        <f>IF(Q25&gt;0,Q31/Q25,"--")</f>
        <v>1.3698411632358374</v>
      </c>
      <c r="R63" s="75">
        <f>IF(R25&gt;0,R31/R25,"--")</f>
        <v>1.3028839115795638</v>
      </c>
      <c r="S63" s="75">
        <f>IF(S25&gt;0,S31/S25,"--")</f>
        <v>0.978261900921331</v>
      </c>
      <c r="T63" s="45">
        <f>IF(T25&gt;0,T31/T25,"--")</f>
        <v>1.0176698877978805</v>
      </c>
      <c r="U63" s="75">
        <f>IF(U25&gt;0,U31/U25,"--")</f>
        <v>1.0977990098697694</v>
      </c>
      <c r="V63" s="76" t="str">
        <f t="shared" si="16"/>
        <v>--</v>
      </c>
      <c r="W63" s="25">
        <f>SUM(AB63:AT63)</f>
        <v>17</v>
      </c>
      <c r="X63" s="19">
        <f>SUMPRODUCT(E$13:V$13,E63:V63)/AA63</f>
        <v>1.3238539256519162</v>
      </c>
      <c r="Y63" s="123"/>
      <c r="Z63" s="123"/>
      <c r="AA63" s="160">
        <f>SUMPRODUCT(E$13:V$13,AB63:AS63)</f>
        <v>35794672.50002</v>
      </c>
      <c r="AB63" s="1">
        <f>IF(ISERROR(1/E63),0,1)</f>
        <v>1</v>
      </c>
      <c r="AC63" s="1">
        <f>IF(ISERROR(1/F63),0,1)</f>
        <v>1</v>
      </c>
      <c r="AD63" s="1">
        <f>IF(ISERROR(1/G63),0,1)</f>
        <v>1</v>
      </c>
      <c r="AE63" s="1">
        <f>IF(ISERROR(1/H63),0,1)</f>
        <v>1</v>
      </c>
      <c r="AF63" s="1">
        <f>IF(ISERROR(1/I63),0,1)</f>
        <v>1</v>
      </c>
      <c r="AG63" s="1">
        <f>IF(ISERROR(1/J63),0,1)</f>
        <v>1</v>
      </c>
      <c r="AH63" s="1">
        <f>IF(ISERROR(1/Q63),0,1)</f>
        <v>1</v>
      </c>
      <c r="AI63" s="1">
        <f aca="true" t="shared" si="17" ref="AI63:AK67">IF(ISERROR(1/K63),0,1)</f>
        <v>1</v>
      </c>
      <c r="AJ63" s="1">
        <f t="shared" si="17"/>
        <v>1</v>
      </c>
      <c r="AK63" s="1">
        <f t="shared" si="17"/>
        <v>1</v>
      </c>
      <c r="AL63" s="1">
        <f>IF(ISERROR(1/R63),0,1)</f>
        <v>1</v>
      </c>
      <c r="AM63" s="1">
        <f>IF(ISERROR(1/S63),0,1)</f>
        <v>1</v>
      </c>
      <c r="AN63" s="1">
        <f>IF(ISERROR(1/N63),0,1)</f>
        <v>1</v>
      </c>
      <c r="AO63" s="1">
        <f>IF(ISERROR(1/T63),0,1)</f>
        <v>1</v>
      </c>
      <c r="AP63" s="1">
        <f>IF(ISERROR(1/U63),0,1)</f>
        <v>1</v>
      </c>
      <c r="AQ63" s="1">
        <f>IF(ISERROR(1/O63),0,1)</f>
        <v>1</v>
      </c>
      <c r="AR63" s="1">
        <f>IF(ISERROR(1/P63),0,1)</f>
        <v>1</v>
      </c>
      <c r="AS63" s="1">
        <f>IF(ISERROR(1/V63),0,1)</f>
        <v>0</v>
      </c>
    </row>
    <row r="64" spans="2:45" ht="18" customHeight="1">
      <c r="B64" s="368"/>
      <c r="C64" s="356" t="s">
        <v>21</v>
      </c>
      <c r="D64" s="357"/>
      <c r="E64" s="75">
        <f aca="true" t="shared" si="18" ref="E64:V64">IF(E26&gt;0,E32/E26,"--")</f>
        <v>1.3425633257390734</v>
      </c>
      <c r="F64" s="75">
        <f t="shared" si="18"/>
        <v>1.455216597165069</v>
      </c>
      <c r="G64" s="75">
        <f t="shared" si="18"/>
        <v>1.3955930236100045</v>
      </c>
      <c r="H64" s="75">
        <f t="shared" si="18"/>
        <v>1.2695035460992907</v>
      </c>
      <c r="I64" s="75">
        <f t="shared" si="18"/>
        <v>1.2559527926254532</v>
      </c>
      <c r="J64" s="75">
        <f t="shared" si="18"/>
        <v>1.192927060309441</v>
      </c>
      <c r="K64" s="75">
        <f t="shared" si="18"/>
        <v>0.895292507880123</v>
      </c>
      <c r="L64" s="75">
        <f t="shared" si="18"/>
        <v>1.1317509191176471</v>
      </c>
      <c r="M64" s="75">
        <f t="shared" si="18"/>
        <v>1.1274745853397539</v>
      </c>
      <c r="N64" s="75">
        <f t="shared" si="18"/>
        <v>1.086006508600651</v>
      </c>
      <c r="O64" s="75">
        <f t="shared" si="18"/>
        <v>1.3263671424333323</v>
      </c>
      <c r="P64" s="75">
        <f t="shared" si="18"/>
        <v>0.9669645661422493</v>
      </c>
      <c r="Q64" s="75" t="str">
        <f>IF(Q26&gt;0,Q32/Q26,"--")</f>
        <v>--</v>
      </c>
      <c r="R64" s="75">
        <f>IF(R26&gt;0,R32/R26,"--")</f>
        <v>1.4034021871202915</v>
      </c>
      <c r="S64" s="75" t="str">
        <f>IF(S26&gt;0,S32/S26,"--")</f>
        <v>--</v>
      </c>
      <c r="T64" s="45">
        <f>IF(T26&gt;0,T32/T26,"--")</f>
        <v>0.9641128203211154</v>
      </c>
      <c r="U64" s="75">
        <f>IF(U26&gt;0,U32/U26,"--")</f>
        <v>1.0080993704270886</v>
      </c>
      <c r="V64" s="76" t="str">
        <f t="shared" si="18"/>
        <v>--</v>
      </c>
      <c r="W64" s="25">
        <f>SUM(AB64:AT64)</f>
        <v>15</v>
      </c>
      <c r="X64" s="19">
        <f>SUMPRODUCT(E$14:V$14,E64:V64)/AA64</f>
        <v>1.3594000497744614</v>
      </c>
      <c r="Y64" s="123"/>
      <c r="Z64" s="123"/>
      <c r="AA64" s="160">
        <f>SUMPRODUCT(E$14:V$14,AB64:AS64)</f>
        <v>41006136.90006461</v>
      </c>
      <c r="AB64" s="1">
        <f>IF(ISERROR(1/E64),0,1)</f>
        <v>1</v>
      </c>
      <c r="AC64" s="1">
        <f>IF(ISERROR(1/F64),0,1)</f>
        <v>1</v>
      </c>
      <c r="AD64" s="1">
        <f>IF(ISERROR(1/G64),0,1)</f>
        <v>1</v>
      </c>
      <c r="AE64" s="1">
        <f>IF(ISERROR(1/H64),0,1)</f>
        <v>1</v>
      </c>
      <c r="AF64" s="1">
        <f>IF(ISERROR(1/I64),0,1)</f>
        <v>1</v>
      </c>
      <c r="AG64" s="1">
        <f>IF(ISERROR(1/J64),0,1)</f>
        <v>1</v>
      </c>
      <c r="AH64" s="1">
        <f>IF(ISERROR(1/Q64),0,1)</f>
        <v>0</v>
      </c>
      <c r="AI64" s="1">
        <f t="shared" si="17"/>
        <v>1</v>
      </c>
      <c r="AJ64" s="1">
        <f t="shared" si="17"/>
        <v>1</v>
      </c>
      <c r="AK64" s="1">
        <f t="shared" si="17"/>
        <v>1</v>
      </c>
      <c r="AL64" s="1">
        <f>IF(ISERROR(1/R64),0,1)</f>
        <v>1</v>
      </c>
      <c r="AM64" s="1">
        <f>IF(ISERROR(1/S64),0,1)</f>
        <v>0</v>
      </c>
      <c r="AN64" s="1">
        <f>IF(ISERROR(1/N64),0,1)</f>
        <v>1</v>
      </c>
      <c r="AO64" s="1">
        <f>IF(ISERROR(1/T64),0,1)</f>
        <v>1</v>
      </c>
      <c r="AP64" s="1">
        <f>IF(ISERROR(1/U64),0,1)</f>
        <v>1</v>
      </c>
      <c r="AQ64" s="1">
        <f>IF(ISERROR(1/O64),0,1)</f>
        <v>1</v>
      </c>
      <c r="AR64" s="1">
        <f>IF(ISERROR(1/P64),0,1)</f>
        <v>1</v>
      </c>
      <c r="AS64" s="1">
        <f>IF(ISERROR(1/V64),0,1)</f>
        <v>0</v>
      </c>
    </row>
    <row r="65" spans="2:45" ht="18" customHeight="1">
      <c r="B65" s="368"/>
      <c r="C65" s="356" t="s">
        <v>22</v>
      </c>
      <c r="D65" s="357"/>
      <c r="E65" s="75">
        <f aca="true" t="shared" si="19" ref="E65:V65">IF(E27&gt;0,E33/E27,"--")</f>
        <v>1.3342039260607472</v>
      </c>
      <c r="F65" s="75">
        <f t="shared" si="19"/>
        <v>1.5938522487783677</v>
      </c>
      <c r="G65" s="75">
        <f t="shared" si="19"/>
        <v>1.4369333719782968</v>
      </c>
      <c r="H65" s="75">
        <f t="shared" si="19"/>
        <v>1.2289348171701113</v>
      </c>
      <c r="I65" s="75">
        <f t="shared" si="19"/>
        <v>1.265515852250546</v>
      </c>
      <c r="J65" s="75">
        <f t="shared" si="19"/>
        <v>1.1501178936337437</v>
      </c>
      <c r="K65" s="75">
        <f t="shared" si="19"/>
        <v>0.8046937706233835</v>
      </c>
      <c r="L65" s="75">
        <f t="shared" si="19"/>
        <v>1.1142903716171393</v>
      </c>
      <c r="M65" s="75">
        <f t="shared" si="19"/>
        <v>1.0913520395671124</v>
      </c>
      <c r="N65" s="75">
        <f t="shared" si="19"/>
        <v>1.0430921752881428</v>
      </c>
      <c r="O65" s="75">
        <f t="shared" si="19"/>
        <v>1.383263048359713</v>
      </c>
      <c r="P65" s="75">
        <f t="shared" si="19"/>
        <v>0.9669713478151855</v>
      </c>
      <c r="Q65" s="75">
        <f>IF(Q27&gt;0,Q33/Q27,"--")</f>
        <v>1.3324650262138735</v>
      </c>
      <c r="R65" s="75">
        <f>IF(R27&gt;0,R33/R27,"--")</f>
        <v>1.5419691606167876</v>
      </c>
      <c r="S65" s="75">
        <f>IF(S27&gt;0,S33/S27,"--")</f>
        <v>1.055810397553517</v>
      </c>
      <c r="T65" s="45">
        <f>IF(T27&gt;0,T33/T27,"--")</f>
        <v>0.9641158887433323</v>
      </c>
      <c r="U65" s="75">
        <f>IF(U27&gt;0,U33/U27,"--")</f>
        <v>1.0265855949379603</v>
      </c>
      <c r="V65" s="76" t="str">
        <f t="shared" si="19"/>
        <v>--</v>
      </c>
      <c r="W65" s="25">
        <f>SUM(AB65:AT65)</f>
        <v>17</v>
      </c>
      <c r="X65" s="19">
        <f>SUMPRODUCT(E$15:V$15,E65:V65)/AA65</f>
        <v>1.3504439218122286</v>
      </c>
      <c r="Y65" s="123"/>
      <c r="Z65" s="123"/>
      <c r="AA65" s="160">
        <f>SUMPRODUCT(E$15:V$15,AB65:AS65)</f>
        <v>48785818.45005968</v>
      </c>
      <c r="AB65" s="1">
        <f>IF(ISERROR(1/E65),0,1)</f>
        <v>1</v>
      </c>
      <c r="AC65" s="1">
        <f>IF(ISERROR(1/F65),0,1)</f>
        <v>1</v>
      </c>
      <c r="AD65" s="1">
        <f>IF(ISERROR(1/G65),0,1)</f>
        <v>1</v>
      </c>
      <c r="AE65" s="1">
        <f>IF(ISERROR(1/H65),0,1)</f>
        <v>1</v>
      </c>
      <c r="AF65" s="1">
        <f>IF(ISERROR(1/I65),0,1)</f>
        <v>1</v>
      </c>
      <c r="AG65" s="1">
        <f>IF(ISERROR(1/J65),0,1)</f>
        <v>1</v>
      </c>
      <c r="AH65" s="1">
        <f>IF(ISERROR(1/Q65),0,1)</f>
        <v>1</v>
      </c>
      <c r="AI65" s="1">
        <f t="shared" si="17"/>
        <v>1</v>
      </c>
      <c r="AJ65" s="1">
        <f t="shared" si="17"/>
        <v>1</v>
      </c>
      <c r="AK65" s="1">
        <f t="shared" si="17"/>
        <v>1</v>
      </c>
      <c r="AL65" s="1">
        <f>IF(ISERROR(1/R65),0,1)</f>
        <v>1</v>
      </c>
      <c r="AM65" s="1">
        <f>IF(ISERROR(1/S65),0,1)</f>
        <v>1</v>
      </c>
      <c r="AN65" s="1">
        <f>IF(ISERROR(1/N65),0,1)</f>
        <v>1</v>
      </c>
      <c r="AO65" s="1">
        <f>IF(ISERROR(1/T65),0,1)</f>
        <v>1</v>
      </c>
      <c r="AP65" s="1">
        <f>IF(ISERROR(1/U65),0,1)</f>
        <v>1</v>
      </c>
      <c r="AQ65" s="1">
        <f>IF(ISERROR(1/O65),0,1)</f>
        <v>1</v>
      </c>
      <c r="AR65" s="1">
        <f>IF(ISERROR(1/P65),0,1)</f>
        <v>1</v>
      </c>
      <c r="AS65" s="1">
        <f>IF(ISERROR(1/V65),0,1)</f>
        <v>0</v>
      </c>
    </row>
    <row r="66" spans="2:45" ht="18" customHeight="1">
      <c r="B66" s="368"/>
      <c r="C66" s="354" t="s">
        <v>25</v>
      </c>
      <c r="D66" s="355"/>
      <c r="E66" s="75" t="str">
        <f aca="true" t="shared" si="20" ref="E66:V66">IF(E28&gt;0,E34/E28,"--")</f>
        <v>--</v>
      </c>
      <c r="F66" s="75" t="str">
        <f t="shared" si="20"/>
        <v>--</v>
      </c>
      <c r="G66" s="75" t="str">
        <f t="shared" si="20"/>
        <v>--</v>
      </c>
      <c r="H66" s="75">
        <f t="shared" si="20"/>
        <v>1.2529296875</v>
      </c>
      <c r="I66" s="75" t="str">
        <f t="shared" si="20"/>
        <v>--</v>
      </c>
      <c r="J66" s="75" t="str">
        <f t="shared" si="20"/>
        <v>--</v>
      </c>
      <c r="K66" s="75" t="str">
        <f t="shared" si="20"/>
        <v>--</v>
      </c>
      <c r="L66" s="75" t="str">
        <f t="shared" si="20"/>
        <v>--</v>
      </c>
      <c r="M66" s="75" t="str">
        <f t="shared" si="20"/>
        <v>--</v>
      </c>
      <c r="N66" s="75" t="str">
        <f t="shared" si="20"/>
        <v>--</v>
      </c>
      <c r="O66" s="75" t="str">
        <f t="shared" si="20"/>
        <v>--</v>
      </c>
      <c r="P66" s="75" t="str">
        <f t="shared" si="20"/>
        <v>--</v>
      </c>
      <c r="Q66" s="75" t="str">
        <f>IF(Q28&gt;0,Q34/Q28,"--")</f>
        <v>--</v>
      </c>
      <c r="R66" s="75" t="str">
        <f>IF(R28&gt;0,R34/R28,"--")</f>
        <v>--</v>
      </c>
      <c r="S66" s="75" t="str">
        <f>IF(S28&gt;0,S34/S28,"--")</f>
        <v>--</v>
      </c>
      <c r="T66" s="45" t="str">
        <f>IF(T28&gt;0,T34/T28,"--")</f>
        <v>--</v>
      </c>
      <c r="U66" s="75" t="str">
        <f>IF(U28&gt;0,U34/U28,"--")</f>
        <v>--</v>
      </c>
      <c r="V66" s="76" t="str">
        <f t="shared" si="20"/>
        <v>--</v>
      </c>
      <c r="W66" s="25">
        <f>SUM(AB66:AT66)</f>
        <v>1</v>
      </c>
      <c r="X66" s="19">
        <f>SUMPRODUCT(E$16:V$16,E66:V66)/AA66</f>
        <v>1.2529296875</v>
      </c>
      <c r="Y66" s="123"/>
      <c r="Z66" s="123"/>
      <c r="AA66" s="160">
        <f>SUMPRODUCT(E$16:V$16,AB66:AS66)</f>
        <v>2712000</v>
      </c>
      <c r="AB66" s="1">
        <f>IF(ISERROR(1/E66),0,1)</f>
        <v>0</v>
      </c>
      <c r="AC66" s="1">
        <f>IF(ISERROR(1/F66),0,1)</f>
        <v>0</v>
      </c>
      <c r="AD66" s="1">
        <f>IF(ISERROR(1/G66),0,1)</f>
        <v>0</v>
      </c>
      <c r="AE66" s="1">
        <f>IF(ISERROR(1/H66),0,1)</f>
        <v>1</v>
      </c>
      <c r="AF66" s="1">
        <f>IF(ISERROR(1/I66),0,1)</f>
        <v>0</v>
      </c>
      <c r="AG66" s="1">
        <f>IF(ISERROR(1/J66),0,1)</f>
        <v>0</v>
      </c>
      <c r="AH66" s="1">
        <f>IF(ISERROR(1/Q66),0,1)</f>
        <v>0</v>
      </c>
      <c r="AI66" s="1">
        <f t="shared" si="17"/>
        <v>0</v>
      </c>
      <c r="AJ66" s="1">
        <f t="shared" si="17"/>
        <v>0</v>
      </c>
      <c r="AK66" s="1">
        <f t="shared" si="17"/>
        <v>0</v>
      </c>
      <c r="AL66" s="1">
        <f>IF(ISERROR(1/R66),0,1)</f>
        <v>0</v>
      </c>
      <c r="AM66" s="1">
        <f>IF(ISERROR(1/S66),0,1)</f>
        <v>0</v>
      </c>
      <c r="AN66" s="1">
        <f>IF(ISERROR(1/N66),0,1)</f>
        <v>0</v>
      </c>
      <c r="AO66" s="1">
        <f>IF(ISERROR(1/T66),0,1)</f>
        <v>0</v>
      </c>
      <c r="AP66" s="1">
        <f>IF(ISERROR(1/U66),0,1)</f>
        <v>0</v>
      </c>
      <c r="AQ66" s="1">
        <f>IF(ISERROR(1/O66),0,1)</f>
        <v>0</v>
      </c>
      <c r="AR66" s="1">
        <f>IF(ISERROR(1/P66),0,1)</f>
        <v>0</v>
      </c>
      <c r="AS66" s="1">
        <f>IF(ISERROR(1/V66),0,1)</f>
        <v>0</v>
      </c>
    </row>
    <row r="67" spans="2:45" ht="18" customHeight="1">
      <c r="B67" s="368"/>
      <c r="C67" s="354" t="s">
        <v>24</v>
      </c>
      <c r="D67" s="355"/>
      <c r="E67" s="75" t="str">
        <f aca="true" t="shared" si="21" ref="E67:V67">IF(E29&gt;0,E35/E29,"--")</f>
        <v>--</v>
      </c>
      <c r="F67" s="75">
        <f t="shared" si="21"/>
        <v>1.58049028953307</v>
      </c>
      <c r="G67" s="75">
        <f t="shared" si="21"/>
        <v>1.3929397065216453</v>
      </c>
      <c r="H67" s="75">
        <f t="shared" si="21"/>
        <v>1.1945988880063543</v>
      </c>
      <c r="I67" s="75" t="str">
        <f t="shared" si="21"/>
        <v>--</v>
      </c>
      <c r="J67" s="75" t="str">
        <f t="shared" si="21"/>
        <v>--</v>
      </c>
      <c r="K67" s="75" t="str">
        <f t="shared" si="21"/>
        <v>--</v>
      </c>
      <c r="L67" s="75" t="str">
        <f t="shared" si="21"/>
        <v>--</v>
      </c>
      <c r="M67" s="75" t="str">
        <f t="shared" si="21"/>
        <v>--</v>
      </c>
      <c r="N67" s="75" t="str">
        <f t="shared" si="21"/>
        <v>--</v>
      </c>
      <c r="O67" s="75" t="str">
        <f t="shared" si="21"/>
        <v>--</v>
      </c>
      <c r="P67" s="75" t="str">
        <f t="shared" si="21"/>
        <v>--</v>
      </c>
      <c r="Q67" s="75" t="str">
        <f>IF(Q29&gt;0,Q35/Q29,"--")</f>
        <v>--</v>
      </c>
      <c r="R67" s="75" t="str">
        <f>IF(R29&gt;0,R35/R29,"--")</f>
        <v>--</v>
      </c>
      <c r="S67" s="75" t="str">
        <f>IF(S29&gt;0,S35/S29,"--")</f>
        <v>--</v>
      </c>
      <c r="T67" s="45" t="str">
        <f>IF(T29&gt;0,T35/T29,"--")</f>
        <v>--</v>
      </c>
      <c r="U67" s="75" t="str">
        <f>IF(U29&gt;0,U35/U29,"--")</f>
        <v>--</v>
      </c>
      <c r="V67" s="76" t="str">
        <f t="shared" si="21"/>
        <v>--</v>
      </c>
      <c r="W67" s="25">
        <f>SUM(AB67:AT67)</f>
        <v>3</v>
      </c>
      <c r="X67" s="19">
        <f>SUMPRODUCT(E$17:V$17,E67:V67)/AA67</f>
        <v>1.457092777218323</v>
      </c>
      <c r="Y67" s="123"/>
      <c r="Z67" s="123"/>
      <c r="AA67" s="160">
        <f>SUMPRODUCT(E$17:V$17,AB67:AS67)</f>
        <v>16489522</v>
      </c>
      <c r="AB67" s="1">
        <f>IF(ISERROR(1/E67),0,1)</f>
        <v>0</v>
      </c>
      <c r="AC67" s="1">
        <f>IF(ISERROR(1/F67),0,1)</f>
        <v>1</v>
      </c>
      <c r="AD67" s="1">
        <f>IF(ISERROR(1/G67),0,1)</f>
        <v>1</v>
      </c>
      <c r="AE67" s="1">
        <f>IF(ISERROR(1/H67),0,1)</f>
        <v>1</v>
      </c>
      <c r="AF67" s="1">
        <f>IF(ISERROR(1/I67),0,1)</f>
        <v>0</v>
      </c>
      <c r="AG67" s="1">
        <f>IF(ISERROR(1/J67),0,1)</f>
        <v>0</v>
      </c>
      <c r="AH67" s="1">
        <f>IF(ISERROR(1/Q67),0,1)</f>
        <v>0</v>
      </c>
      <c r="AI67" s="1">
        <f t="shared" si="17"/>
        <v>0</v>
      </c>
      <c r="AJ67" s="1">
        <f t="shared" si="17"/>
        <v>0</v>
      </c>
      <c r="AK67" s="1">
        <f t="shared" si="17"/>
        <v>0</v>
      </c>
      <c r="AL67" s="1">
        <f>IF(ISERROR(1/R67),0,1)</f>
        <v>0</v>
      </c>
      <c r="AM67" s="1">
        <f>IF(ISERROR(1/S67),0,1)</f>
        <v>0</v>
      </c>
      <c r="AN67" s="1">
        <f>IF(ISERROR(1/N67),0,1)</f>
        <v>0</v>
      </c>
      <c r="AO67" s="1">
        <f>IF(ISERROR(1/T67),0,1)</f>
        <v>0</v>
      </c>
      <c r="AP67" s="1">
        <f>IF(ISERROR(1/U67),0,1)</f>
        <v>0</v>
      </c>
      <c r="AQ67" s="1">
        <f>IF(ISERROR(1/O67),0,1)</f>
        <v>0</v>
      </c>
      <c r="AR67" s="1">
        <f>IF(ISERROR(1/P67),0,1)</f>
        <v>0</v>
      </c>
      <c r="AS67" s="1">
        <f>IF(ISERROR(1/V67),0,1)</f>
        <v>0</v>
      </c>
    </row>
    <row r="68" spans="2:26" ht="18" customHeight="1">
      <c r="B68" s="368"/>
      <c r="C68" s="3" t="s">
        <v>43</v>
      </c>
      <c r="D68" s="25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32"/>
      <c r="X68" s="12" t="s">
        <v>34</v>
      </c>
      <c r="Y68" s="128"/>
      <c r="Z68" s="128"/>
    </row>
    <row r="69" spans="2:45" ht="18" customHeight="1">
      <c r="B69" s="368"/>
      <c r="C69" s="354" t="s">
        <v>3</v>
      </c>
      <c r="D69" s="355"/>
      <c r="E69" s="38"/>
      <c r="F69" s="38"/>
      <c r="G69" s="38">
        <v>63300</v>
      </c>
      <c r="H69" s="38">
        <v>60600</v>
      </c>
      <c r="I69" s="38">
        <v>43100</v>
      </c>
      <c r="J69" s="352">
        <f>ROUND(((I69-I38)/I38)*J38+J38,-2)</f>
        <v>44400</v>
      </c>
      <c r="K69" s="41"/>
      <c r="L69" s="41"/>
      <c r="M69" s="38"/>
      <c r="N69" s="38"/>
      <c r="O69" s="38"/>
      <c r="P69" s="38"/>
      <c r="Q69" s="38">
        <v>69300</v>
      </c>
      <c r="R69" s="38">
        <v>58700</v>
      </c>
      <c r="S69" s="38">
        <v>55900</v>
      </c>
      <c r="T69" s="44"/>
      <c r="U69" s="38"/>
      <c r="V69" s="41"/>
      <c r="W69" s="25">
        <f>SUM(AB69:AT69)</f>
        <v>7</v>
      </c>
      <c r="X69" s="42">
        <f>SUMPRODUCT(E$25:V$25,E69:V69)/AA69</f>
        <v>61707.76516026233</v>
      </c>
      <c r="Y69" s="125"/>
      <c r="Z69" s="125"/>
      <c r="AA69" s="160">
        <f>SUMPRODUCT(E$25:V$25,AB69:AS69)</f>
        <v>2771456</v>
      </c>
      <c r="AB69" s="1">
        <f>IF(ISERROR(1/E69),0,1)</f>
        <v>0</v>
      </c>
      <c r="AC69" s="1">
        <f>IF(ISERROR(1/F69),0,1)</f>
        <v>0</v>
      </c>
      <c r="AD69" s="1">
        <f>IF(ISERROR(1/G69),0,1)</f>
        <v>1</v>
      </c>
      <c r="AE69" s="1">
        <f>IF(ISERROR(1/H69),0,1)</f>
        <v>1</v>
      </c>
      <c r="AF69" s="1">
        <f>IF(ISERROR(1/I69),0,1)</f>
        <v>1</v>
      </c>
      <c r="AG69" s="1">
        <f>IF(ISERROR(1/J69),0,1)</f>
        <v>1</v>
      </c>
      <c r="AH69" s="1">
        <f>IF(ISERROR(1/Q69),0,1)</f>
        <v>1</v>
      </c>
      <c r="AI69" s="1">
        <f aca="true" t="shared" si="22" ref="AI69:AK73">IF(ISERROR(1/K69),0,1)</f>
        <v>0</v>
      </c>
      <c r="AJ69" s="1">
        <f t="shared" si="22"/>
        <v>0</v>
      </c>
      <c r="AK69" s="1">
        <f t="shared" si="22"/>
        <v>0</v>
      </c>
      <c r="AL69" s="1">
        <f>IF(ISERROR(1/R69),0,1)</f>
        <v>1</v>
      </c>
      <c r="AM69" s="1">
        <f>IF(ISERROR(1/S69),0,1)</f>
        <v>1</v>
      </c>
      <c r="AN69" s="1">
        <f>IF(ISERROR(1/N69),0,1)</f>
        <v>0</v>
      </c>
      <c r="AO69" s="1">
        <f>IF(ISERROR(1/T69),0,1)</f>
        <v>0</v>
      </c>
      <c r="AP69" s="1">
        <f>IF(ISERROR(1/U69),0,1)</f>
        <v>0</v>
      </c>
      <c r="AQ69" s="1">
        <f>IF(ISERROR(1/O69),0,1)</f>
        <v>0</v>
      </c>
      <c r="AR69" s="1">
        <f>IF(ISERROR(1/P69),0,1)</f>
        <v>0</v>
      </c>
      <c r="AS69" s="1">
        <f>IF(ISERROR(1/V69),0,1)</f>
        <v>0</v>
      </c>
    </row>
    <row r="70" spans="2:45" ht="18" customHeight="1">
      <c r="B70" s="368"/>
      <c r="C70" s="356" t="s">
        <v>21</v>
      </c>
      <c r="D70" s="357"/>
      <c r="E70" s="38"/>
      <c r="F70" s="38"/>
      <c r="G70" s="38">
        <v>75800</v>
      </c>
      <c r="H70" s="38">
        <v>63700</v>
      </c>
      <c r="I70" s="38">
        <v>43100</v>
      </c>
      <c r="J70" s="352">
        <f>ROUND(((I70-I39)/I39)*J39+J39,-2)</f>
        <v>44400</v>
      </c>
      <c r="K70" s="73"/>
      <c r="L70" s="41"/>
      <c r="M70" s="38"/>
      <c r="N70" s="38"/>
      <c r="O70" s="38"/>
      <c r="P70" s="38"/>
      <c r="Q70" s="38"/>
      <c r="R70" s="74"/>
      <c r="S70" s="74"/>
      <c r="T70" s="44"/>
      <c r="U70" s="40"/>
      <c r="V70" s="41"/>
      <c r="W70" s="25">
        <f>SUM(AB70:AT70)</f>
        <v>4</v>
      </c>
      <c r="X70" s="42">
        <f>SUMPRODUCT(E$26:V$26,E70:V70)/AA70</f>
        <v>63917.43535513658</v>
      </c>
      <c r="Y70" s="125"/>
      <c r="Z70" s="125"/>
      <c r="AA70" s="160">
        <f>SUMPRODUCT(E$26:V$26,AB70:AS70)</f>
        <v>2956074</v>
      </c>
      <c r="AB70" s="1">
        <f>IF(ISERROR(1/E70),0,1)</f>
        <v>0</v>
      </c>
      <c r="AC70" s="1">
        <f>IF(ISERROR(1/F70),0,1)</f>
        <v>0</v>
      </c>
      <c r="AD70" s="1">
        <f>IF(ISERROR(1/G70),0,1)</f>
        <v>1</v>
      </c>
      <c r="AE70" s="1">
        <f>IF(ISERROR(1/H70),0,1)</f>
        <v>1</v>
      </c>
      <c r="AF70" s="1">
        <f>IF(ISERROR(1/I70),0,1)</f>
        <v>1</v>
      </c>
      <c r="AG70" s="1">
        <f>IF(ISERROR(1/J70),0,1)</f>
        <v>1</v>
      </c>
      <c r="AH70" s="1">
        <f>IF(ISERROR(1/Q70),0,1)</f>
        <v>0</v>
      </c>
      <c r="AI70" s="1">
        <f t="shared" si="22"/>
        <v>0</v>
      </c>
      <c r="AJ70" s="1">
        <f t="shared" si="22"/>
        <v>0</v>
      </c>
      <c r="AK70" s="1">
        <f t="shared" si="22"/>
        <v>0</v>
      </c>
      <c r="AL70" s="1">
        <f>IF(ISERROR(1/R70),0,1)</f>
        <v>0</v>
      </c>
      <c r="AM70" s="1">
        <f>IF(ISERROR(1/S70),0,1)</f>
        <v>0</v>
      </c>
      <c r="AN70" s="1">
        <f>IF(ISERROR(1/N70),0,1)</f>
        <v>0</v>
      </c>
      <c r="AO70" s="1">
        <f>IF(ISERROR(1/T70),0,1)</f>
        <v>0</v>
      </c>
      <c r="AP70" s="1">
        <f>IF(ISERROR(1/U70),0,1)</f>
        <v>0</v>
      </c>
      <c r="AQ70" s="1">
        <f>IF(ISERROR(1/O70),0,1)</f>
        <v>0</v>
      </c>
      <c r="AR70" s="1">
        <f>IF(ISERROR(1/P70),0,1)</f>
        <v>0</v>
      </c>
      <c r="AS70" s="1">
        <f>IF(ISERROR(1/V70),0,1)</f>
        <v>0</v>
      </c>
    </row>
    <row r="71" spans="2:45" ht="18" customHeight="1">
      <c r="B71" s="368"/>
      <c r="C71" s="356" t="s">
        <v>22</v>
      </c>
      <c r="D71" s="357"/>
      <c r="E71" s="38"/>
      <c r="F71" s="38"/>
      <c r="G71" s="38">
        <v>81400</v>
      </c>
      <c r="H71" s="38">
        <v>67900</v>
      </c>
      <c r="I71" s="38">
        <v>43100</v>
      </c>
      <c r="J71" s="352">
        <f>ROUND(((I71-I40)/I40)*J40+J40,-2)</f>
        <v>44400</v>
      </c>
      <c r="K71" s="41"/>
      <c r="L71" s="41"/>
      <c r="M71" s="38"/>
      <c r="N71" s="38"/>
      <c r="O71" s="38"/>
      <c r="P71" s="38"/>
      <c r="Q71" s="38">
        <v>113300</v>
      </c>
      <c r="R71" s="38"/>
      <c r="S71" s="38"/>
      <c r="T71" s="44"/>
      <c r="U71" s="38"/>
      <c r="V71" s="41"/>
      <c r="W71" s="25">
        <f>SUM(AB71:AT71)</f>
        <v>5</v>
      </c>
      <c r="X71" s="42">
        <f>SUMPRODUCT(E$27:V$27,E71:V71)/AA71</f>
        <v>69764.37097802392</v>
      </c>
      <c r="Y71" s="125"/>
      <c r="Z71" s="125"/>
      <c r="AA71" s="160">
        <f>SUMPRODUCT(E$27:V$27,AB71:AS71)</f>
        <v>3811870</v>
      </c>
      <c r="AB71" s="1">
        <f>IF(ISERROR(1/E71),0,1)</f>
        <v>0</v>
      </c>
      <c r="AC71" s="1">
        <f>IF(ISERROR(1/F71),0,1)</f>
        <v>0</v>
      </c>
      <c r="AD71" s="1">
        <f>IF(ISERROR(1/G71),0,1)</f>
        <v>1</v>
      </c>
      <c r="AE71" s="1">
        <f>IF(ISERROR(1/H71),0,1)</f>
        <v>1</v>
      </c>
      <c r="AF71" s="1">
        <f>IF(ISERROR(1/I71),0,1)</f>
        <v>1</v>
      </c>
      <c r="AG71" s="1">
        <f>IF(ISERROR(1/J71),0,1)</f>
        <v>1</v>
      </c>
      <c r="AH71" s="1">
        <f>IF(ISERROR(1/Q71),0,1)</f>
        <v>1</v>
      </c>
      <c r="AI71" s="1">
        <f t="shared" si="22"/>
        <v>0</v>
      </c>
      <c r="AJ71" s="1">
        <f t="shared" si="22"/>
        <v>0</v>
      </c>
      <c r="AK71" s="1">
        <f t="shared" si="22"/>
        <v>0</v>
      </c>
      <c r="AL71" s="1">
        <f>IF(ISERROR(1/R71),0,1)</f>
        <v>0</v>
      </c>
      <c r="AM71" s="1">
        <f>IF(ISERROR(1/S71),0,1)</f>
        <v>0</v>
      </c>
      <c r="AN71" s="1">
        <f>IF(ISERROR(1/N71),0,1)</f>
        <v>0</v>
      </c>
      <c r="AO71" s="1">
        <f>IF(ISERROR(1/T71),0,1)</f>
        <v>0</v>
      </c>
      <c r="AP71" s="1">
        <f>IF(ISERROR(1/U71),0,1)</f>
        <v>0</v>
      </c>
      <c r="AQ71" s="1">
        <f>IF(ISERROR(1/O71),0,1)</f>
        <v>0</v>
      </c>
      <c r="AR71" s="1">
        <f>IF(ISERROR(1/P71),0,1)</f>
        <v>0</v>
      </c>
      <c r="AS71" s="1">
        <f>IF(ISERROR(1/V71),0,1)</f>
        <v>0</v>
      </c>
    </row>
    <row r="72" spans="2:45" ht="18" customHeight="1">
      <c r="B72" s="368"/>
      <c r="C72" s="354" t="s">
        <v>25</v>
      </c>
      <c r="D72" s="355"/>
      <c r="E72" s="39"/>
      <c r="F72" s="38"/>
      <c r="G72" s="38" t="s">
        <v>101</v>
      </c>
      <c r="H72" s="38">
        <v>63700</v>
      </c>
      <c r="I72" s="38" t="s">
        <v>101</v>
      </c>
      <c r="J72" s="38"/>
      <c r="K72" s="41"/>
      <c r="L72" s="41"/>
      <c r="M72" s="38"/>
      <c r="N72" s="38"/>
      <c r="O72" s="39"/>
      <c r="P72" s="38"/>
      <c r="Q72" s="39"/>
      <c r="R72" s="38"/>
      <c r="S72" s="38"/>
      <c r="T72" s="44"/>
      <c r="U72" s="38"/>
      <c r="V72" s="41"/>
      <c r="W72" s="25">
        <f>SUM(AB72:AT72)</f>
        <v>1</v>
      </c>
      <c r="X72" s="42">
        <f>SUMPRODUCT(E$28:V$28,E72:V72)/AA72</f>
        <v>63700</v>
      </c>
      <c r="Y72" s="125"/>
      <c r="Z72" s="125"/>
      <c r="AA72" s="160">
        <f>SUMPRODUCT(E$28:V$28,AB72:AS72)</f>
        <v>1024000</v>
      </c>
      <c r="AB72" s="1">
        <f>IF(ISERROR(1/E72),0,1)</f>
        <v>0</v>
      </c>
      <c r="AC72" s="1">
        <f>IF(ISERROR(1/F72),0,1)</f>
        <v>0</v>
      </c>
      <c r="AD72" s="1">
        <f>IF(ISERROR(1/G72),0,1)</f>
        <v>0</v>
      </c>
      <c r="AE72" s="1">
        <f>IF(ISERROR(1/H72),0,1)</f>
        <v>1</v>
      </c>
      <c r="AF72" s="1">
        <f>IF(ISERROR(1/I72),0,1)</f>
        <v>0</v>
      </c>
      <c r="AG72" s="1">
        <f>IF(ISERROR(1/J72),0,1)</f>
        <v>0</v>
      </c>
      <c r="AH72" s="1">
        <f>IF(ISERROR(1/Q72),0,1)</f>
        <v>0</v>
      </c>
      <c r="AI72" s="1">
        <f t="shared" si="22"/>
        <v>0</v>
      </c>
      <c r="AJ72" s="1">
        <f t="shared" si="22"/>
        <v>0</v>
      </c>
      <c r="AK72" s="1">
        <f t="shared" si="22"/>
        <v>0</v>
      </c>
      <c r="AL72" s="1">
        <f>IF(ISERROR(1/R72),0,1)</f>
        <v>0</v>
      </c>
      <c r="AM72" s="1">
        <f>IF(ISERROR(1/S72),0,1)</f>
        <v>0</v>
      </c>
      <c r="AN72" s="1">
        <f>IF(ISERROR(1/N72),0,1)</f>
        <v>0</v>
      </c>
      <c r="AO72" s="1">
        <f>IF(ISERROR(1/T72),0,1)</f>
        <v>0</v>
      </c>
      <c r="AP72" s="1">
        <f>IF(ISERROR(1/U72),0,1)</f>
        <v>0</v>
      </c>
      <c r="AQ72" s="1">
        <f>IF(ISERROR(1/O72),0,1)</f>
        <v>0</v>
      </c>
      <c r="AR72" s="1">
        <f>IF(ISERROR(1/P72),0,1)</f>
        <v>0</v>
      </c>
      <c r="AS72" s="1">
        <f>IF(ISERROR(1/V72),0,1)</f>
        <v>0</v>
      </c>
    </row>
    <row r="73" spans="2:45" ht="18" customHeight="1" thickBot="1">
      <c r="B73" s="369"/>
      <c r="C73" s="354" t="s">
        <v>24</v>
      </c>
      <c r="D73" s="355"/>
      <c r="E73" s="183"/>
      <c r="F73" s="183"/>
      <c r="G73" s="183">
        <v>69900</v>
      </c>
      <c r="H73" s="183">
        <v>67900</v>
      </c>
      <c r="I73" s="183" t="s">
        <v>101</v>
      </c>
      <c r="J73" s="183"/>
      <c r="K73" s="186"/>
      <c r="L73" s="186"/>
      <c r="M73" s="183"/>
      <c r="N73" s="183"/>
      <c r="O73" s="185"/>
      <c r="P73" s="183"/>
      <c r="Q73" s="185"/>
      <c r="R73" s="183"/>
      <c r="S73" s="183"/>
      <c r="T73" s="187"/>
      <c r="U73" s="183"/>
      <c r="V73" s="186"/>
      <c r="W73" s="31">
        <f>SUM(AB73:AT73)</f>
        <v>2</v>
      </c>
      <c r="X73" s="188">
        <f>SUMPRODUCT(E$29:V$29,E73:V73)/AA73</f>
        <v>68949.23871131444</v>
      </c>
      <c r="Y73" s="125"/>
      <c r="Z73" s="125"/>
      <c r="AA73" s="160">
        <f>SUMPRODUCT(E$29:V$29,AB73:AS73)</f>
        <v>2648404</v>
      </c>
      <c r="AB73" s="1">
        <f>IF(ISERROR(1/E73),0,1)</f>
        <v>0</v>
      </c>
      <c r="AC73" s="1">
        <f>IF(ISERROR(1/F73),0,1)</f>
        <v>0</v>
      </c>
      <c r="AD73" s="1">
        <f>IF(ISERROR(1/G73),0,1)</f>
        <v>1</v>
      </c>
      <c r="AE73" s="1">
        <f>IF(ISERROR(1/H73),0,1)</f>
        <v>1</v>
      </c>
      <c r="AF73" s="1">
        <f>IF(ISERROR(1/I73),0,1)</f>
        <v>0</v>
      </c>
      <c r="AG73" s="1">
        <f>IF(ISERROR(1/J73),0,1)</f>
        <v>0</v>
      </c>
      <c r="AH73" s="1">
        <f>IF(ISERROR(1/Q73),0,1)</f>
        <v>0</v>
      </c>
      <c r="AI73" s="1">
        <f t="shared" si="22"/>
        <v>0</v>
      </c>
      <c r="AJ73" s="1">
        <f t="shared" si="22"/>
        <v>0</v>
      </c>
      <c r="AK73" s="1">
        <f t="shared" si="22"/>
        <v>0</v>
      </c>
      <c r="AL73" s="1">
        <f>IF(ISERROR(1/R73),0,1)</f>
        <v>0</v>
      </c>
      <c r="AM73" s="1">
        <f>IF(ISERROR(1/S73),0,1)</f>
        <v>0</v>
      </c>
      <c r="AN73" s="1">
        <f>IF(ISERROR(1/N73),0,1)</f>
        <v>0</v>
      </c>
      <c r="AO73" s="1">
        <f>IF(ISERROR(1/T73),0,1)</f>
        <v>0</v>
      </c>
      <c r="AP73" s="1">
        <f>IF(ISERROR(1/U73),0,1)</f>
        <v>0</v>
      </c>
      <c r="AQ73" s="1">
        <f>IF(ISERROR(1/O73),0,1)</f>
        <v>0</v>
      </c>
      <c r="AR73" s="1">
        <f>IF(ISERROR(1/P73),0,1)</f>
        <v>0</v>
      </c>
      <c r="AS73" s="1">
        <f>IF(ISERROR(1/V73),0,1)</f>
        <v>0</v>
      </c>
    </row>
    <row r="74" spans="2:26" ht="18" customHeight="1">
      <c r="B74" s="98" t="s">
        <v>121</v>
      </c>
      <c r="C74" s="98"/>
      <c r="D74" s="287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100"/>
      <c r="Y74" s="246"/>
      <c r="Z74" s="246"/>
    </row>
    <row r="75" spans="2:26" ht="18" customHeight="1">
      <c r="B75" s="371" t="s">
        <v>45</v>
      </c>
      <c r="C75" s="3" t="s">
        <v>52</v>
      </c>
      <c r="D75" s="256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32"/>
      <c r="X75" s="12" t="s">
        <v>33</v>
      </c>
      <c r="Y75" s="128"/>
      <c r="Z75" s="128"/>
    </row>
    <row r="76" spans="2:26" ht="18" customHeight="1">
      <c r="B76" s="374"/>
      <c r="C76" s="354" t="s">
        <v>3</v>
      </c>
      <c r="D76" s="355"/>
      <c r="E76" s="14">
        <v>5897839</v>
      </c>
      <c r="F76" s="14">
        <v>2684103</v>
      </c>
      <c r="G76" s="14">
        <v>1121527</v>
      </c>
      <c r="H76" s="14">
        <v>808000</v>
      </c>
      <c r="I76" s="14">
        <v>360275.75887131254</v>
      </c>
      <c r="J76" s="14">
        <v>286500</v>
      </c>
      <c r="K76" s="15"/>
      <c r="L76" s="15"/>
      <c r="M76" s="14">
        <v>143266</v>
      </c>
      <c r="N76" s="14">
        <v>90765</v>
      </c>
      <c r="O76" s="14">
        <v>51866.38388123012</v>
      </c>
      <c r="P76" s="14"/>
      <c r="Q76" s="14">
        <v>257848</v>
      </c>
      <c r="R76" s="14">
        <v>142900</v>
      </c>
      <c r="S76" s="14">
        <v>116171</v>
      </c>
      <c r="T76" s="63">
        <v>96333</v>
      </c>
      <c r="U76" s="14">
        <v>68810</v>
      </c>
      <c r="V76" s="15"/>
      <c r="W76" s="24">
        <f>COUNT(E76:V76)</f>
        <v>14</v>
      </c>
      <c r="X76" s="18">
        <f>SUM(E76:V76)</f>
        <v>12126204.142752543</v>
      </c>
      <c r="Y76" s="109"/>
      <c r="Z76" s="109"/>
    </row>
    <row r="77" spans="2:26" ht="18" customHeight="1">
      <c r="B77" s="374"/>
      <c r="C77" s="356" t="s">
        <v>21</v>
      </c>
      <c r="D77" s="357"/>
      <c r="E77" s="14">
        <v>7291435.646884053</v>
      </c>
      <c r="F77" s="14">
        <f>F26*1.05</f>
        <v>3088741.95</v>
      </c>
      <c r="G77" s="14">
        <v>1309330</v>
      </c>
      <c r="H77" s="14">
        <v>1050000</v>
      </c>
      <c r="I77" s="14">
        <v>432719.1107310817</v>
      </c>
      <c r="J77" s="14">
        <v>348100</v>
      </c>
      <c r="K77" s="15"/>
      <c r="L77" s="15"/>
      <c r="M77" s="14">
        <v>171948</v>
      </c>
      <c r="N77" s="14">
        <v>111852</v>
      </c>
      <c r="O77" s="14">
        <v>64341.46341463415</v>
      </c>
      <c r="P77" s="14"/>
      <c r="Q77" s="35"/>
      <c r="R77" s="14">
        <v>170920</v>
      </c>
      <c r="S77" s="14"/>
      <c r="T77" s="63">
        <v>114625</v>
      </c>
      <c r="U77" s="14">
        <v>88518</v>
      </c>
      <c r="V77" s="35"/>
      <c r="W77" s="24">
        <f>COUNT(E77:V77)</f>
        <v>12</v>
      </c>
      <c r="X77" s="18">
        <f>SUM(E77:V77)</f>
        <v>14242531.171029769</v>
      </c>
      <c r="Y77" s="109"/>
      <c r="Z77" s="109"/>
    </row>
    <row r="78" spans="2:26" ht="18" customHeight="1">
      <c r="B78" s="374"/>
      <c r="C78" s="356" t="s">
        <v>22</v>
      </c>
      <c r="D78" s="357"/>
      <c r="E78" s="14">
        <v>8206641.145267362</v>
      </c>
      <c r="F78" s="14">
        <v>3391297</v>
      </c>
      <c r="G78" s="14">
        <v>1383803</v>
      </c>
      <c r="H78" s="14">
        <v>1334000</v>
      </c>
      <c r="I78" s="14">
        <v>514720</v>
      </c>
      <c r="J78" s="14">
        <v>419500</v>
      </c>
      <c r="K78" s="15"/>
      <c r="L78" s="15"/>
      <c r="M78" s="14">
        <v>204210</v>
      </c>
      <c r="N78" s="14">
        <v>136793</v>
      </c>
      <c r="O78" s="14">
        <v>77451</v>
      </c>
      <c r="P78" s="14"/>
      <c r="Q78" s="14">
        <v>327077</v>
      </c>
      <c r="R78" s="14">
        <v>172950</v>
      </c>
      <c r="S78" s="14">
        <v>140200</v>
      </c>
      <c r="T78" s="63">
        <v>148010</v>
      </c>
      <c r="U78" s="14">
        <v>101508</v>
      </c>
      <c r="V78" s="35"/>
      <c r="W78" s="24">
        <f>COUNT(E78:V78)</f>
        <v>14</v>
      </c>
      <c r="X78" s="18">
        <f>SUM(E78:V78)</f>
        <v>16558160.145267362</v>
      </c>
      <c r="Y78" s="109"/>
      <c r="Z78" s="109"/>
    </row>
    <row r="79" spans="2:26" ht="18" customHeight="1">
      <c r="B79" s="374"/>
      <c r="C79" s="354" t="s">
        <v>25</v>
      </c>
      <c r="D79" s="355"/>
      <c r="E79" s="35"/>
      <c r="F79" s="35"/>
      <c r="G79" s="35"/>
      <c r="H79" s="14">
        <v>1084000</v>
      </c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7"/>
      <c r="U79" s="35"/>
      <c r="V79" s="35"/>
      <c r="W79" s="24">
        <f>COUNT(E79:V79)</f>
        <v>1</v>
      </c>
      <c r="X79" s="18">
        <f>SUM(E79:V79)</f>
        <v>1084000</v>
      </c>
      <c r="Y79" s="109"/>
      <c r="Z79" s="109"/>
    </row>
    <row r="80" spans="2:26" ht="18" customHeight="1">
      <c r="B80" s="374"/>
      <c r="C80" s="354" t="s">
        <v>24</v>
      </c>
      <c r="D80" s="355"/>
      <c r="E80" s="35"/>
      <c r="F80" s="14">
        <v>3429597</v>
      </c>
      <c r="G80" s="14">
        <v>1463437</v>
      </c>
      <c r="H80" s="14">
        <v>1334000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7"/>
      <c r="U80" s="35"/>
      <c r="V80" s="35"/>
      <c r="W80" s="24">
        <f>COUNT(E80:V80)</f>
        <v>3</v>
      </c>
      <c r="X80" s="18">
        <f>SUM(E80:V80)</f>
        <v>6227034</v>
      </c>
      <c r="Y80" s="109"/>
      <c r="Z80" s="109"/>
    </row>
    <row r="81" spans="2:26" ht="18" customHeight="1">
      <c r="B81" s="374"/>
      <c r="C81" s="3" t="s">
        <v>79</v>
      </c>
      <c r="D81" s="256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32"/>
      <c r="X81" s="12" t="s">
        <v>33</v>
      </c>
      <c r="Y81" s="109"/>
      <c r="Z81" s="109"/>
    </row>
    <row r="82" spans="2:26" ht="18" customHeight="1">
      <c r="B82" s="374"/>
      <c r="C82" s="394" t="s">
        <v>72</v>
      </c>
      <c r="D82" s="395"/>
      <c r="E82" s="151">
        <v>24403290</v>
      </c>
      <c r="F82" s="151">
        <v>4575237</v>
      </c>
      <c r="G82" s="151">
        <v>2727030</v>
      </c>
      <c r="H82" s="151">
        <v>3858000</v>
      </c>
      <c r="I82" s="151">
        <v>3840000</v>
      </c>
      <c r="J82" s="343">
        <v>5248000</v>
      </c>
      <c r="K82" s="152"/>
      <c r="L82" s="151">
        <v>969600</v>
      </c>
      <c r="M82" s="151">
        <v>3099431</v>
      </c>
      <c r="N82" s="153">
        <v>1261400</v>
      </c>
      <c r="O82" s="151">
        <v>890233.6</v>
      </c>
      <c r="P82" s="152">
        <v>1377920</v>
      </c>
      <c r="Q82" s="152"/>
      <c r="R82" s="151"/>
      <c r="S82" s="151">
        <v>2102913</v>
      </c>
      <c r="T82" s="36">
        <v>1072911</v>
      </c>
      <c r="U82" s="151">
        <v>663062</v>
      </c>
      <c r="V82" s="152"/>
      <c r="W82" s="24">
        <f aca="true" t="shared" si="23" ref="W82:W87">COUNT(E82:V82)</f>
        <v>14</v>
      </c>
      <c r="X82" s="154">
        <f aca="true" t="shared" si="24" ref="X82:X87">SUM(E82:V82)</f>
        <v>56089027.6</v>
      </c>
      <c r="Y82" s="109"/>
      <c r="Z82" s="109"/>
    </row>
    <row r="83" spans="2:26" ht="18" customHeight="1">
      <c r="B83" s="374"/>
      <c r="C83" s="354" t="s">
        <v>3</v>
      </c>
      <c r="D83" s="355"/>
      <c r="E83" s="14">
        <v>1997186</v>
      </c>
      <c r="F83" s="14">
        <v>840128</v>
      </c>
      <c r="G83" s="215"/>
      <c r="H83" s="14">
        <v>497000</v>
      </c>
      <c r="I83" s="14"/>
      <c r="J83" s="14"/>
      <c r="K83" s="15"/>
      <c r="L83" s="15"/>
      <c r="M83" s="14"/>
      <c r="N83" s="14">
        <v>388730</v>
      </c>
      <c r="O83" s="14">
        <v>78696</v>
      </c>
      <c r="P83" s="14"/>
      <c r="Q83" s="14"/>
      <c r="R83" s="14"/>
      <c r="S83" s="14"/>
      <c r="T83" s="63"/>
      <c r="U83" s="14"/>
      <c r="V83" s="15"/>
      <c r="W83" s="24">
        <f t="shared" si="23"/>
        <v>5</v>
      </c>
      <c r="X83" s="18">
        <f t="shared" si="24"/>
        <v>3801740</v>
      </c>
      <c r="Y83" s="109"/>
      <c r="Z83" s="109"/>
    </row>
    <row r="84" spans="2:26" ht="18" customHeight="1">
      <c r="B84" s="374"/>
      <c r="C84" s="356" t="s">
        <v>21</v>
      </c>
      <c r="D84" s="357"/>
      <c r="E84" s="14"/>
      <c r="F84" s="14">
        <v>890436</v>
      </c>
      <c r="G84" s="14">
        <v>1908636</v>
      </c>
      <c r="H84" s="14">
        <v>588000</v>
      </c>
      <c r="I84" s="14"/>
      <c r="J84" s="14"/>
      <c r="K84" s="15"/>
      <c r="L84" s="15"/>
      <c r="M84" s="14"/>
      <c r="N84" s="14"/>
      <c r="O84" s="14">
        <v>103692</v>
      </c>
      <c r="P84" s="14"/>
      <c r="Q84" s="35"/>
      <c r="R84" s="14"/>
      <c r="S84" s="14"/>
      <c r="T84" s="63"/>
      <c r="U84" s="14"/>
      <c r="V84" s="35"/>
      <c r="W84" s="24">
        <f t="shared" si="23"/>
        <v>4</v>
      </c>
      <c r="X84" s="18">
        <f t="shared" si="24"/>
        <v>3490764</v>
      </c>
      <c r="Y84" s="109"/>
      <c r="Z84" s="109"/>
    </row>
    <row r="85" spans="2:26" ht="18" customHeight="1">
      <c r="B85" s="374"/>
      <c r="C85" s="356" t="s">
        <v>22</v>
      </c>
      <c r="D85" s="357"/>
      <c r="E85" s="14">
        <v>2407731</v>
      </c>
      <c r="F85" s="14">
        <v>926309</v>
      </c>
      <c r="G85" s="14">
        <v>2093194</v>
      </c>
      <c r="H85" s="14">
        <v>700000</v>
      </c>
      <c r="I85" s="14"/>
      <c r="J85" s="14"/>
      <c r="K85" s="15"/>
      <c r="L85" s="15"/>
      <c r="M85" s="14"/>
      <c r="N85" s="14">
        <v>449419</v>
      </c>
      <c r="O85" s="14"/>
      <c r="P85" s="14"/>
      <c r="Q85" s="14"/>
      <c r="R85" s="14"/>
      <c r="S85" s="14"/>
      <c r="T85" s="63"/>
      <c r="U85" s="14"/>
      <c r="V85" s="35"/>
      <c r="W85" s="24">
        <f t="shared" si="23"/>
        <v>5</v>
      </c>
      <c r="X85" s="18">
        <f t="shared" si="24"/>
        <v>6576653</v>
      </c>
      <c r="Y85" s="109"/>
      <c r="Z85" s="109"/>
    </row>
    <row r="86" spans="2:26" ht="18" customHeight="1">
      <c r="B86" s="374"/>
      <c r="C86" s="354" t="s">
        <v>25</v>
      </c>
      <c r="D86" s="355"/>
      <c r="E86" s="35"/>
      <c r="F86" s="35"/>
      <c r="G86" s="35"/>
      <c r="H86" s="111">
        <v>568000</v>
      </c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7"/>
      <c r="U86" s="35"/>
      <c r="V86" s="35"/>
      <c r="W86" s="24">
        <f t="shared" si="23"/>
        <v>1</v>
      </c>
      <c r="X86" s="18">
        <f t="shared" si="24"/>
        <v>568000</v>
      </c>
      <c r="Y86" s="109"/>
      <c r="Z86" s="109"/>
    </row>
    <row r="87" spans="2:26" ht="18" customHeight="1">
      <c r="B87" s="374"/>
      <c r="C87" s="354" t="s">
        <v>24</v>
      </c>
      <c r="D87" s="355"/>
      <c r="E87" s="35"/>
      <c r="F87" s="14">
        <v>903400</v>
      </c>
      <c r="G87" s="14">
        <v>2058536</v>
      </c>
      <c r="H87" s="111">
        <v>617000</v>
      </c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7"/>
      <c r="U87" s="35"/>
      <c r="V87" s="35"/>
      <c r="W87" s="24">
        <f t="shared" si="23"/>
        <v>3</v>
      </c>
      <c r="X87" s="18">
        <f t="shared" si="24"/>
        <v>3578936</v>
      </c>
      <c r="Y87" s="109"/>
      <c r="Z87" s="109"/>
    </row>
    <row r="88" spans="2:26" ht="18" customHeight="1">
      <c r="B88" s="374"/>
      <c r="C88" s="3" t="s">
        <v>70</v>
      </c>
      <c r="D88" s="256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32"/>
      <c r="X88" s="12" t="s">
        <v>33</v>
      </c>
      <c r="Y88" s="109"/>
      <c r="Z88" s="109"/>
    </row>
    <row r="89" spans="2:26" ht="68.25" customHeight="1">
      <c r="B89" s="374"/>
      <c r="C89" s="396" t="s">
        <v>71</v>
      </c>
      <c r="D89" s="357"/>
      <c r="E89" s="13" t="s">
        <v>91</v>
      </c>
      <c r="F89" s="212"/>
      <c r="G89" s="13"/>
      <c r="H89" s="230" t="s">
        <v>115</v>
      </c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2"/>
      <c r="U89" s="13"/>
      <c r="V89" s="16"/>
      <c r="W89" s="144"/>
      <c r="X89" s="145"/>
      <c r="Y89" s="109"/>
      <c r="Z89" s="109"/>
    </row>
    <row r="90" spans="2:26" ht="18" customHeight="1">
      <c r="B90" s="374"/>
      <c r="C90" s="394" t="s">
        <v>111</v>
      </c>
      <c r="D90" s="395"/>
      <c r="E90" s="134" t="s">
        <v>73</v>
      </c>
      <c r="F90" s="134" t="s">
        <v>72</v>
      </c>
      <c r="G90" s="134"/>
      <c r="H90" s="134" t="s">
        <v>73</v>
      </c>
      <c r="I90" s="35"/>
      <c r="J90" s="35"/>
      <c r="K90" s="35"/>
      <c r="L90" s="35"/>
      <c r="M90" s="35"/>
      <c r="N90" s="35"/>
      <c r="O90" s="35"/>
      <c r="P90" s="35"/>
      <c r="Q90" s="35"/>
      <c r="R90" s="134"/>
      <c r="S90" s="35"/>
      <c r="T90" s="135"/>
      <c r="U90" s="35"/>
      <c r="V90" s="142"/>
      <c r="W90" s="146"/>
      <c r="X90" s="141"/>
      <c r="Y90" s="109"/>
      <c r="Z90" s="109"/>
    </row>
    <row r="91" spans="2:38" ht="18" customHeight="1" thickBot="1">
      <c r="B91" s="374"/>
      <c r="C91" s="397" t="s">
        <v>112</v>
      </c>
      <c r="D91" s="398"/>
      <c r="E91" s="112" t="s">
        <v>74</v>
      </c>
      <c r="F91" s="112" t="s">
        <v>92</v>
      </c>
      <c r="G91" s="112"/>
      <c r="H91" s="112" t="s">
        <v>74</v>
      </c>
      <c r="I91" s="113"/>
      <c r="J91" s="113"/>
      <c r="K91" s="113"/>
      <c r="L91" s="113"/>
      <c r="M91" s="113"/>
      <c r="N91" s="113"/>
      <c r="O91" s="113"/>
      <c r="P91" s="113"/>
      <c r="Q91" s="113"/>
      <c r="R91" s="112"/>
      <c r="S91" s="113"/>
      <c r="T91" s="133"/>
      <c r="U91" s="113"/>
      <c r="V91" s="143"/>
      <c r="W91" s="147"/>
      <c r="X91" s="148"/>
      <c r="Y91" s="155"/>
      <c r="Z91" s="155"/>
      <c r="AA91" s="161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</row>
    <row r="92" spans="2:26" ht="18" customHeight="1">
      <c r="B92" s="374"/>
      <c r="C92" s="354" t="s">
        <v>3</v>
      </c>
      <c r="D92" s="355"/>
      <c r="E92" s="14">
        <v>7858617.7870000005</v>
      </c>
      <c r="F92" s="14">
        <v>229138</v>
      </c>
      <c r="G92" s="14"/>
      <c r="H92" s="14">
        <v>200431</v>
      </c>
      <c r="I92" s="14"/>
      <c r="J92" s="14"/>
      <c r="K92" s="15"/>
      <c r="L92" s="15"/>
      <c r="M92" s="14"/>
      <c r="N92" s="14"/>
      <c r="O92" s="14"/>
      <c r="P92" s="14"/>
      <c r="Q92" s="14"/>
      <c r="R92" s="14"/>
      <c r="S92" s="14"/>
      <c r="T92" s="63"/>
      <c r="U92" s="14"/>
      <c r="V92" s="15"/>
      <c r="W92" s="24">
        <f>COUNT(E92:V92)</f>
        <v>3</v>
      </c>
      <c r="X92" s="18">
        <f>SUM(E92:V92)</f>
        <v>8288186.7870000005</v>
      </c>
      <c r="Y92" s="109"/>
      <c r="Z92" s="109"/>
    </row>
    <row r="93" spans="2:26" ht="18" customHeight="1">
      <c r="B93" s="374"/>
      <c r="C93" s="356" t="s">
        <v>21</v>
      </c>
      <c r="D93" s="357"/>
      <c r="E93" s="14"/>
      <c r="F93" s="14"/>
      <c r="G93" s="14"/>
      <c r="H93" s="14">
        <v>57949</v>
      </c>
      <c r="I93" s="14"/>
      <c r="J93" s="14"/>
      <c r="K93" s="15"/>
      <c r="L93" s="15"/>
      <c r="M93" s="14"/>
      <c r="N93" s="14"/>
      <c r="O93" s="14"/>
      <c r="P93" s="14"/>
      <c r="Q93" s="35"/>
      <c r="R93" s="14"/>
      <c r="S93" s="14"/>
      <c r="T93" s="63"/>
      <c r="U93" s="14"/>
      <c r="V93" s="35"/>
      <c r="W93" s="24">
        <f>COUNT(E93:V93)</f>
        <v>1</v>
      </c>
      <c r="X93" s="18">
        <f>SUM(E93:V93)</f>
        <v>57949</v>
      </c>
      <c r="Y93" s="109"/>
      <c r="Z93" s="109"/>
    </row>
    <row r="94" spans="2:26" ht="18" customHeight="1">
      <c r="B94" s="374"/>
      <c r="C94" s="356" t="s">
        <v>22</v>
      </c>
      <c r="D94" s="357"/>
      <c r="E94" s="14">
        <v>153440.92500000002</v>
      </c>
      <c r="F94" s="14">
        <v>244890</v>
      </c>
      <c r="G94" s="14"/>
      <c r="H94" s="14">
        <v>125906</v>
      </c>
      <c r="I94" s="14"/>
      <c r="J94" s="14"/>
      <c r="K94" s="15"/>
      <c r="L94" s="15"/>
      <c r="M94" s="14"/>
      <c r="N94" s="14"/>
      <c r="O94" s="14"/>
      <c r="P94" s="14"/>
      <c r="Q94" s="58"/>
      <c r="R94" s="14"/>
      <c r="S94" s="14"/>
      <c r="T94" s="63"/>
      <c r="U94" s="14"/>
      <c r="V94" s="35"/>
      <c r="W94" s="24">
        <f>COUNT(E94:V94)</f>
        <v>3</v>
      </c>
      <c r="X94" s="18">
        <f>SUM(E94:V94)</f>
        <v>524236.92500000005</v>
      </c>
      <c r="Y94" s="109"/>
      <c r="Z94" s="109"/>
    </row>
    <row r="95" spans="2:26" ht="18" customHeight="1">
      <c r="B95" s="374"/>
      <c r="C95" s="354" t="s">
        <v>25</v>
      </c>
      <c r="D95" s="355"/>
      <c r="E95" s="35"/>
      <c r="F95" s="35"/>
      <c r="G95" s="35"/>
      <c r="H95" s="35">
        <v>67818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7"/>
      <c r="U95" s="35"/>
      <c r="V95" s="35"/>
      <c r="W95" s="24">
        <f>COUNT(E95:V95)</f>
        <v>1</v>
      </c>
      <c r="X95" s="18">
        <f>SUM(E95:V95)</f>
        <v>67818</v>
      </c>
      <c r="Y95" s="109"/>
      <c r="Z95" s="109"/>
    </row>
    <row r="96" spans="2:26" ht="18" customHeight="1">
      <c r="B96" s="374"/>
      <c r="C96" s="354" t="s">
        <v>24</v>
      </c>
      <c r="D96" s="355"/>
      <c r="E96" s="35"/>
      <c r="F96" s="14">
        <v>237753</v>
      </c>
      <c r="G96" s="14"/>
      <c r="H96" s="35">
        <v>121578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7"/>
      <c r="U96" s="35"/>
      <c r="V96" s="35"/>
      <c r="W96" s="24">
        <f>COUNT(E96:V96)</f>
        <v>2</v>
      </c>
      <c r="X96" s="18">
        <f>SUM(E96:V96)</f>
        <v>359331</v>
      </c>
      <c r="Y96" s="109"/>
      <c r="Z96" s="109"/>
    </row>
    <row r="97" spans="2:26" ht="18" customHeight="1">
      <c r="B97" s="374"/>
      <c r="C97" s="3" t="s">
        <v>53</v>
      </c>
      <c r="D97" s="25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32"/>
      <c r="X97" s="12" t="s">
        <v>34</v>
      </c>
      <c r="Y97" s="128"/>
      <c r="Z97" s="128"/>
    </row>
    <row r="98" spans="2:26" ht="18" customHeight="1">
      <c r="B98" s="374"/>
      <c r="C98" s="61" t="s">
        <v>57</v>
      </c>
      <c r="D98" s="289"/>
      <c r="E98" s="62"/>
      <c r="F98" s="62"/>
      <c r="G98" s="10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107"/>
      <c r="X98" s="108"/>
      <c r="Y98" s="128"/>
      <c r="Z98" s="128"/>
    </row>
    <row r="99" spans="2:26" ht="56.25" customHeight="1">
      <c r="B99" s="374"/>
      <c r="C99" s="396" t="s">
        <v>58</v>
      </c>
      <c r="D99" s="357"/>
      <c r="E99" s="13" t="s">
        <v>82</v>
      </c>
      <c r="F99" s="13" t="s">
        <v>80</v>
      </c>
      <c r="G99" s="13" t="s">
        <v>80</v>
      </c>
      <c r="H99" s="13" t="s">
        <v>80</v>
      </c>
      <c r="I99" s="13"/>
      <c r="J99" s="13"/>
      <c r="K99" s="13"/>
      <c r="L99" s="13"/>
      <c r="M99" s="13"/>
      <c r="N99" s="13"/>
      <c r="O99" s="13"/>
      <c r="P99" s="13"/>
      <c r="Q99" s="13"/>
      <c r="R99" s="13" t="s">
        <v>83</v>
      </c>
      <c r="S99" s="13"/>
      <c r="T99" s="132"/>
      <c r="U99" s="13"/>
      <c r="V99" s="16"/>
      <c r="W99" s="144"/>
      <c r="X99" s="145"/>
      <c r="Y99" s="109"/>
      <c r="Z99" s="109"/>
    </row>
    <row r="100" spans="2:26" ht="24" customHeight="1">
      <c r="B100" s="374"/>
      <c r="C100" s="394" t="s">
        <v>3</v>
      </c>
      <c r="D100" s="395"/>
      <c r="E100" s="134" t="s">
        <v>55</v>
      </c>
      <c r="F100" s="134" t="s">
        <v>55</v>
      </c>
      <c r="G100" s="134" t="s">
        <v>55</v>
      </c>
      <c r="H100" s="134" t="s">
        <v>55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134" t="s">
        <v>60</v>
      </c>
      <c r="S100" s="35"/>
      <c r="T100" s="135"/>
      <c r="U100" s="35"/>
      <c r="V100" s="142"/>
      <c r="W100" s="146"/>
      <c r="X100" s="141"/>
      <c r="Y100" s="109"/>
      <c r="Z100" s="109"/>
    </row>
    <row r="101" spans="2:26" ht="34.5" customHeight="1" thickBot="1">
      <c r="B101" s="374"/>
      <c r="C101" s="397" t="s">
        <v>54</v>
      </c>
      <c r="D101" s="398"/>
      <c r="E101" s="112" t="s">
        <v>56</v>
      </c>
      <c r="F101" s="112" t="s">
        <v>56</v>
      </c>
      <c r="G101" s="112" t="s">
        <v>56</v>
      </c>
      <c r="H101" s="112" t="s">
        <v>56</v>
      </c>
      <c r="I101" s="113"/>
      <c r="J101" s="113"/>
      <c r="K101" s="113"/>
      <c r="L101" s="113"/>
      <c r="M101" s="113"/>
      <c r="N101" s="113"/>
      <c r="O101" s="113"/>
      <c r="P101" s="113"/>
      <c r="Q101" s="113"/>
      <c r="R101" s="112" t="s">
        <v>4</v>
      </c>
      <c r="S101" s="113"/>
      <c r="T101" s="133"/>
      <c r="U101" s="113"/>
      <c r="V101" s="143"/>
      <c r="W101" s="147"/>
      <c r="X101" s="148"/>
      <c r="Y101" s="109"/>
      <c r="Z101" s="109"/>
    </row>
    <row r="102" spans="2:45" ht="18" customHeight="1">
      <c r="B102" s="374"/>
      <c r="C102" s="399" t="s">
        <v>3</v>
      </c>
      <c r="D102" s="400"/>
      <c r="E102" s="137">
        <v>0.42</v>
      </c>
      <c r="F102" s="137">
        <v>0.37</v>
      </c>
      <c r="G102" s="137">
        <v>0.33</v>
      </c>
      <c r="H102" s="137">
        <v>0.29</v>
      </c>
      <c r="I102" s="137"/>
      <c r="J102" s="137"/>
      <c r="K102" s="138"/>
      <c r="L102" s="138"/>
      <c r="M102" s="137"/>
      <c r="N102" s="137"/>
      <c r="O102" s="137"/>
      <c r="P102" s="137"/>
      <c r="Q102" s="137"/>
      <c r="R102" s="137">
        <v>0.62</v>
      </c>
      <c r="S102" s="137">
        <v>0.16</v>
      </c>
      <c r="T102" s="139"/>
      <c r="U102" s="137"/>
      <c r="V102" s="140"/>
      <c r="W102" s="25">
        <f>SUM(AB102:AT102)</f>
        <v>6</v>
      </c>
      <c r="X102" s="34">
        <f>SUMPRODUCT(E$13:V$13,E102:V102)/AA102</f>
        <v>0.39511977407157783</v>
      </c>
      <c r="Y102" s="127"/>
      <c r="Z102" s="127"/>
      <c r="AA102" s="160">
        <f>SUMPRODUCT(E$13:V$13,AB102:AS102)</f>
        <v>30235237.500019997</v>
      </c>
      <c r="AB102" s="1">
        <f>IF(ISERROR(1/E102),0,1)</f>
        <v>1</v>
      </c>
      <c r="AC102" s="1">
        <f>IF(ISERROR(1/F102),0,1)</f>
        <v>1</v>
      </c>
      <c r="AD102" s="1">
        <f>IF(ISERROR(1/G102),0,1)</f>
        <v>1</v>
      </c>
      <c r="AE102" s="1">
        <f>IF(ISERROR(1/H102),0,1)</f>
        <v>1</v>
      </c>
      <c r="AF102" s="1">
        <f>IF(ISERROR(1/I102),0,1)</f>
        <v>0</v>
      </c>
      <c r="AG102" s="1">
        <f>IF(ISERROR(1/J102),0,1)</f>
        <v>0</v>
      </c>
      <c r="AH102" s="1">
        <f>IF(ISERROR(1/Q102),0,1)</f>
        <v>0</v>
      </c>
      <c r="AI102" s="1">
        <f aca="true" t="shared" si="25" ref="AI102:AK106">IF(ISERROR(1/K102),0,1)</f>
        <v>0</v>
      </c>
      <c r="AJ102" s="1">
        <f t="shared" si="25"/>
        <v>0</v>
      </c>
      <c r="AK102" s="1">
        <f t="shared" si="25"/>
        <v>0</v>
      </c>
      <c r="AL102" s="1">
        <f>IF(ISERROR(1/R102),0,1)</f>
        <v>1</v>
      </c>
      <c r="AM102" s="1">
        <f>IF(ISERROR(1/S102),0,1)</f>
        <v>1</v>
      </c>
      <c r="AN102" s="1">
        <f>IF(ISERROR(1/N102),0,1)</f>
        <v>0</v>
      </c>
      <c r="AO102" s="1">
        <f>IF(ISERROR(1/T102),0,1)</f>
        <v>0</v>
      </c>
      <c r="AP102" s="1">
        <f>IF(ISERROR(1/U102),0,1)</f>
        <v>0</v>
      </c>
      <c r="AQ102" s="1">
        <f>IF(ISERROR(1/O102),0,1)</f>
        <v>0</v>
      </c>
      <c r="AR102" s="1">
        <f>IF(ISERROR(1/P102),0,1)</f>
        <v>0</v>
      </c>
      <c r="AS102" s="1">
        <f>IF(ISERROR(1/V102),0,1)</f>
        <v>0</v>
      </c>
    </row>
    <row r="103" spans="2:45" ht="18" customHeight="1">
      <c r="B103" s="374"/>
      <c r="C103" s="396" t="s">
        <v>21</v>
      </c>
      <c r="D103" s="357"/>
      <c r="E103" s="115"/>
      <c r="F103" s="115"/>
      <c r="G103" s="115">
        <v>0.74</v>
      </c>
      <c r="H103" s="115">
        <v>0.27</v>
      </c>
      <c r="I103" s="115"/>
      <c r="J103" s="115"/>
      <c r="K103" s="116"/>
      <c r="L103" s="116"/>
      <c r="M103" s="115"/>
      <c r="N103" s="115"/>
      <c r="O103" s="115"/>
      <c r="P103" s="115"/>
      <c r="Q103" s="115"/>
      <c r="R103" s="115"/>
      <c r="S103" s="115"/>
      <c r="T103" s="130"/>
      <c r="U103" s="115">
        <v>0.21806322127446062</v>
      </c>
      <c r="V103" s="117"/>
      <c r="W103" s="25">
        <f>SUM(AB103:AT103)</f>
        <v>3</v>
      </c>
      <c r="X103" s="34">
        <f>SUMPRODUCT(E$14:V$14,E103:V103)/AA103</f>
        <v>0.524650911666942</v>
      </c>
      <c r="Y103" s="127"/>
      <c r="Z103" s="127"/>
      <c r="AA103" s="160">
        <f>SUMPRODUCT(E$14:V$14,AB103:AS103)</f>
        <v>6581249</v>
      </c>
      <c r="AB103" s="1">
        <f>IF(ISERROR(1/E103),0,1)</f>
        <v>0</v>
      </c>
      <c r="AC103" s="1">
        <f>IF(ISERROR(1/F103),0,1)</f>
        <v>0</v>
      </c>
      <c r="AD103" s="1">
        <f>IF(ISERROR(1/G103),0,1)</f>
        <v>1</v>
      </c>
      <c r="AE103" s="1">
        <f>IF(ISERROR(1/H103),0,1)</f>
        <v>1</v>
      </c>
      <c r="AF103" s="1">
        <f>IF(ISERROR(1/I103),0,1)</f>
        <v>0</v>
      </c>
      <c r="AG103" s="1">
        <f>IF(ISERROR(1/J103),0,1)</f>
        <v>0</v>
      </c>
      <c r="AH103" s="1">
        <f>IF(ISERROR(1/Q103),0,1)</f>
        <v>0</v>
      </c>
      <c r="AI103" s="1">
        <f t="shared" si="25"/>
        <v>0</v>
      </c>
      <c r="AJ103" s="1">
        <f t="shared" si="25"/>
        <v>0</v>
      </c>
      <c r="AK103" s="1">
        <f t="shared" si="25"/>
        <v>0</v>
      </c>
      <c r="AL103" s="1">
        <f>IF(ISERROR(1/R103),0,1)</f>
        <v>0</v>
      </c>
      <c r="AM103" s="1">
        <f>IF(ISERROR(1/S103),0,1)</f>
        <v>0</v>
      </c>
      <c r="AN103" s="1">
        <f>IF(ISERROR(1/N103),0,1)</f>
        <v>0</v>
      </c>
      <c r="AO103" s="1">
        <f>IF(ISERROR(1/T103),0,1)</f>
        <v>0</v>
      </c>
      <c r="AP103" s="1">
        <f>IF(ISERROR(1/U103),0,1)</f>
        <v>1</v>
      </c>
      <c r="AQ103" s="1">
        <f>IF(ISERROR(1/O103),0,1)</f>
        <v>0</v>
      </c>
      <c r="AR103" s="1">
        <f>IF(ISERROR(1/P103),0,1)</f>
        <v>0</v>
      </c>
      <c r="AS103" s="1">
        <f>IF(ISERROR(1/V103),0,1)</f>
        <v>0</v>
      </c>
    </row>
    <row r="104" spans="2:45" ht="18" customHeight="1">
      <c r="B104" s="374"/>
      <c r="C104" s="396" t="s">
        <v>22</v>
      </c>
      <c r="D104" s="357"/>
      <c r="E104" s="115">
        <v>0.56</v>
      </c>
      <c r="F104" s="115">
        <v>0.4</v>
      </c>
      <c r="G104" s="115">
        <v>0.73</v>
      </c>
      <c r="H104" s="115">
        <v>0.34</v>
      </c>
      <c r="I104" s="115"/>
      <c r="J104" s="115"/>
      <c r="K104" s="116"/>
      <c r="L104" s="116"/>
      <c r="M104" s="115"/>
      <c r="N104" s="115"/>
      <c r="O104" s="115"/>
      <c r="P104" s="115"/>
      <c r="Q104" s="115"/>
      <c r="R104" s="115"/>
      <c r="S104" s="115"/>
      <c r="T104" s="130"/>
      <c r="U104" s="115">
        <v>0.127</v>
      </c>
      <c r="V104" s="117"/>
      <c r="W104" s="25">
        <f>SUM(AB104:AT104)</f>
        <v>5</v>
      </c>
      <c r="X104" s="34">
        <f>SUMPRODUCT(E$15:V$15,E104:V104)/AA104</f>
        <v>0.5193043222156551</v>
      </c>
      <c r="Y104" s="127"/>
      <c r="Z104" s="127"/>
      <c r="AA104" s="160">
        <f>SUMPRODUCT(E$15:V$15,AB104:AS104)</f>
        <v>40752320.45005968</v>
      </c>
      <c r="AB104" s="1">
        <f>IF(ISERROR(1/E104),0,1)</f>
        <v>1</v>
      </c>
      <c r="AC104" s="1">
        <f>IF(ISERROR(1/F104),0,1)</f>
        <v>1</v>
      </c>
      <c r="AD104" s="1">
        <f>IF(ISERROR(1/G104),0,1)</f>
        <v>1</v>
      </c>
      <c r="AE104" s="1">
        <f>IF(ISERROR(1/H104),0,1)</f>
        <v>1</v>
      </c>
      <c r="AF104" s="1">
        <f>IF(ISERROR(1/I104),0,1)</f>
        <v>0</v>
      </c>
      <c r="AG104" s="1">
        <f>IF(ISERROR(1/J104),0,1)</f>
        <v>0</v>
      </c>
      <c r="AH104" s="1">
        <f>IF(ISERROR(1/Q104),0,1)</f>
        <v>0</v>
      </c>
      <c r="AI104" s="1">
        <f t="shared" si="25"/>
        <v>0</v>
      </c>
      <c r="AJ104" s="1">
        <f t="shared" si="25"/>
        <v>0</v>
      </c>
      <c r="AK104" s="1">
        <f t="shared" si="25"/>
        <v>0</v>
      </c>
      <c r="AL104" s="1">
        <f>IF(ISERROR(1/R104),0,1)</f>
        <v>0</v>
      </c>
      <c r="AM104" s="1">
        <f>IF(ISERROR(1/S104),0,1)</f>
        <v>0</v>
      </c>
      <c r="AN104" s="1">
        <f>IF(ISERROR(1/N104),0,1)</f>
        <v>0</v>
      </c>
      <c r="AO104" s="1">
        <f>IF(ISERROR(1/T104),0,1)</f>
        <v>0</v>
      </c>
      <c r="AP104" s="1">
        <f>IF(ISERROR(1/U104),0,1)</f>
        <v>1</v>
      </c>
      <c r="AQ104" s="1">
        <f>IF(ISERROR(1/O104),0,1)</f>
        <v>0</v>
      </c>
      <c r="AR104" s="1">
        <f>IF(ISERROR(1/P104),0,1)</f>
        <v>0</v>
      </c>
      <c r="AS104" s="1">
        <f>IF(ISERROR(1/V104),0,1)</f>
        <v>0</v>
      </c>
    </row>
    <row r="105" spans="2:45" ht="18" customHeight="1">
      <c r="B105" s="374"/>
      <c r="C105" s="391" t="s">
        <v>25</v>
      </c>
      <c r="D105" s="355"/>
      <c r="E105" s="115"/>
      <c r="F105" s="118"/>
      <c r="G105" s="119"/>
      <c r="H105" s="120">
        <v>0.51</v>
      </c>
      <c r="I105" s="115"/>
      <c r="J105" s="115"/>
      <c r="K105" s="116"/>
      <c r="L105" s="116"/>
      <c r="M105" s="115"/>
      <c r="N105" s="115"/>
      <c r="O105" s="115"/>
      <c r="P105" s="115"/>
      <c r="Q105" s="115"/>
      <c r="R105" s="116"/>
      <c r="S105" s="116"/>
      <c r="T105" s="131"/>
      <c r="U105" s="115"/>
      <c r="V105" s="117"/>
      <c r="W105" s="25">
        <f>SUM(AB105:AT105)</f>
        <v>1</v>
      </c>
      <c r="X105" s="34">
        <f>SUMPRODUCT(E$16:V$16,E105:V105)/AA105</f>
        <v>0.51</v>
      </c>
      <c r="Y105" s="127"/>
      <c r="Z105" s="127"/>
      <c r="AA105" s="160">
        <f>SUMPRODUCT(E$16:V$16,AB105:AS105)</f>
        <v>2712000</v>
      </c>
      <c r="AB105" s="1">
        <f>IF(ISERROR(1/E105),0,1)</f>
        <v>0</v>
      </c>
      <c r="AC105" s="1">
        <f>IF(ISERROR(1/F105),0,1)</f>
        <v>0</v>
      </c>
      <c r="AD105" s="1">
        <f>IF(ISERROR(1/G105),0,1)</f>
        <v>0</v>
      </c>
      <c r="AE105" s="1">
        <f>IF(ISERROR(1/H105),0,1)</f>
        <v>1</v>
      </c>
      <c r="AF105" s="1">
        <f>IF(ISERROR(1/I105),0,1)</f>
        <v>0</v>
      </c>
      <c r="AG105" s="1">
        <f>IF(ISERROR(1/J105),0,1)</f>
        <v>0</v>
      </c>
      <c r="AH105" s="1">
        <f>IF(ISERROR(1/Q105),0,1)</f>
        <v>0</v>
      </c>
      <c r="AI105" s="1">
        <f t="shared" si="25"/>
        <v>0</v>
      </c>
      <c r="AJ105" s="1">
        <f t="shared" si="25"/>
        <v>0</v>
      </c>
      <c r="AK105" s="1">
        <f t="shared" si="25"/>
        <v>0</v>
      </c>
      <c r="AL105" s="1">
        <f>IF(ISERROR(1/R105),0,1)</f>
        <v>0</v>
      </c>
      <c r="AM105" s="1">
        <f>IF(ISERROR(1/S105),0,1)</f>
        <v>0</v>
      </c>
      <c r="AN105" s="1">
        <f>IF(ISERROR(1/N105),0,1)</f>
        <v>0</v>
      </c>
      <c r="AO105" s="1">
        <f>IF(ISERROR(1/T105),0,1)</f>
        <v>0</v>
      </c>
      <c r="AP105" s="1">
        <f>IF(ISERROR(1/U105),0,1)</f>
        <v>0</v>
      </c>
      <c r="AQ105" s="1">
        <f>IF(ISERROR(1/O105),0,1)</f>
        <v>0</v>
      </c>
      <c r="AR105" s="1">
        <f>IF(ISERROR(1/P105),0,1)</f>
        <v>0</v>
      </c>
      <c r="AS105" s="1">
        <f>IF(ISERROR(1/V105),0,1)</f>
        <v>0</v>
      </c>
    </row>
    <row r="106" spans="2:45" ht="18" customHeight="1">
      <c r="B106" s="374"/>
      <c r="C106" s="391" t="s">
        <v>24</v>
      </c>
      <c r="D106" s="355"/>
      <c r="E106" s="115"/>
      <c r="F106" s="115">
        <v>0.53</v>
      </c>
      <c r="G106" s="115">
        <v>0.79</v>
      </c>
      <c r="H106" s="115">
        <v>0.49</v>
      </c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30"/>
      <c r="U106" s="115"/>
      <c r="V106" s="117"/>
      <c r="W106" s="25">
        <f>SUM(AB106:AT106)</f>
        <v>3</v>
      </c>
      <c r="X106" s="34">
        <f>SUMPRODUCT(E$17:V$17,E106:V106)/AA106</f>
        <v>0.5859654452081752</v>
      </c>
      <c r="Y106" s="127"/>
      <c r="Z106" s="127"/>
      <c r="AA106" s="160">
        <f>SUMPRODUCT(E$17:V$17,AB106:AS106)</f>
        <v>16489522</v>
      </c>
      <c r="AB106" s="1">
        <f>IF(ISERROR(1/E106),0,1)</f>
        <v>0</v>
      </c>
      <c r="AC106" s="1">
        <f>IF(ISERROR(1/F106),0,1)</f>
        <v>1</v>
      </c>
      <c r="AD106" s="1">
        <f>IF(ISERROR(1/G106),0,1)</f>
        <v>1</v>
      </c>
      <c r="AE106" s="1">
        <f>IF(ISERROR(1/H106),0,1)</f>
        <v>1</v>
      </c>
      <c r="AF106" s="1">
        <f>IF(ISERROR(1/I106),0,1)</f>
        <v>0</v>
      </c>
      <c r="AG106" s="1">
        <f>IF(ISERROR(1/J106),0,1)</f>
        <v>0</v>
      </c>
      <c r="AH106" s="1">
        <f>IF(ISERROR(1/Q106),0,1)</f>
        <v>0</v>
      </c>
      <c r="AI106" s="1">
        <f t="shared" si="25"/>
        <v>0</v>
      </c>
      <c r="AJ106" s="1">
        <f t="shared" si="25"/>
        <v>0</v>
      </c>
      <c r="AK106" s="1">
        <f t="shared" si="25"/>
        <v>0</v>
      </c>
      <c r="AL106" s="1">
        <f>IF(ISERROR(1/R106),0,1)</f>
        <v>0</v>
      </c>
      <c r="AM106" s="1">
        <f>IF(ISERROR(1/S106),0,1)</f>
        <v>0</v>
      </c>
      <c r="AN106" s="1">
        <f>IF(ISERROR(1/N106),0,1)</f>
        <v>0</v>
      </c>
      <c r="AO106" s="1">
        <f>IF(ISERROR(1/T106),0,1)</f>
        <v>0</v>
      </c>
      <c r="AP106" s="1">
        <f>IF(ISERROR(1/U106),0,1)</f>
        <v>0</v>
      </c>
      <c r="AQ106" s="1">
        <f>IF(ISERROR(1/O106),0,1)</f>
        <v>0</v>
      </c>
      <c r="AR106" s="1">
        <f>IF(ISERROR(1/P106),0,1)</f>
        <v>0</v>
      </c>
      <c r="AS106" s="1">
        <f>IF(ISERROR(1/V106),0,1)</f>
        <v>0</v>
      </c>
    </row>
    <row r="107" spans="2:26" ht="18" customHeight="1">
      <c r="B107" s="374"/>
      <c r="C107" s="61" t="s">
        <v>61</v>
      </c>
      <c r="D107" s="289"/>
      <c r="E107" s="62"/>
      <c r="F107" s="62"/>
      <c r="G107" s="106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107"/>
      <c r="X107" s="108"/>
      <c r="Y107" s="128"/>
      <c r="Z107" s="128"/>
    </row>
    <row r="108" spans="2:26" ht="75" customHeight="1">
      <c r="B108" s="374"/>
      <c r="C108" s="396" t="s">
        <v>59</v>
      </c>
      <c r="D108" s="357"/>
      <c r="E108" s="213" t="s">
        <v>84</v>
      </c>
      <c r="F108" s="213" t="s">
        <v>84</v>
      </c>
      <c r="G108" s="13" t="s">
        <v>85</v>
      </c>
      <c r="H108" s="13" t="s">
        <v>86</v>
      </c>
      <c r="I108" s="13"/>
      <c r="J108" s="13"/>
      <c r="K108" s="13"/>
      <c r="L108" s="13"/>
      <c r="M108" s="13"/>
      <c r="N108" s="13"/>
      <c r="O108" s="13"/>
      <c r="P108" s="13"/>
      <c r="Q108" s="13"/>
      <c r="R108" s="13" t="s">
        <v>87</v>
      </c>
      <c r="S108" s="13" t="s">
        <v>88</v>
      </c>
      <c r="T108" s="132"/>
      <c r="U108" s="13"/>
      <c r="V108" s="13"/>
      <c r="W108" s="144"/>
      <c r="X108" s="145"/>
      <c r="Y108" s="109"/>
      <c r="Z108" s="109"/>
    </row>
    <row r="109" spans="2:26" ht="24" customHeight="1">
      <c r="B109" s="374"/>
      <c r="C109" s="394" t="s">
        <v>3</v>
      </c>
      <c r="D109" s="395"/>
      <c r="E109" s="134" t="s">
        <v>55</v>
      </c>
      <c r="F109" s="134" t="s">
        <v>55</v>
      </c>
      <c r="G109" s="134" t="s">
        <v>55</v>
      </c>
      <c r="H109" s="134" t="s">
        <v>55</v>
      </c>
      <c r="I109" s="35"/>
      <c r="J109" s="35"/>
      <c r="K109" s="35"/>
      <c r="L109" s="35"/>
      <c r="M109" s="35"/>
      <c r="N109" s="35"/>
      <c r="O109" s="35"/>
      <c r="P109" s="35"/>
      <c r="Q109" s="35"/>
      <c r="R109" s="134" t="s">
        <v>60</v>
      </c>
      <c r="S109" s="134" t="s">
        <v>55</v>
      </c>
      <c r="T109" s="135"/>
      <c r="U109" s="35"/>
      <c r="V109" s="136"/>
      <c r="W109" s="146"/>
      <c r="X109" s="141"/>
      <c r="Y109" s="109"/>
      <c r="Z109" s="109"/>
    </row>
    <row r="110" spans="2:26" ht="38.25" customHeight="1" thickBot="1">
      <c r="B110" s="374"/>
      <c r="C110" s="397" t="s">
        <v>54</v>
      </c>
      <c r="D110" s="398"/>
      <c r="E110" s="112" t="s">
        <v>56</v>
      </c>
      <c r="F110" s="112" t="s">
        <v>56</v>
      </c>
      <c r="G110" s="112" t="s">
        <v>56</v>
      </c>
      <c r="H110" s="112" t="s">
        <v>56</v>
      </c>
      <c r="I110" s="113"/>
      <c r="J110" s="113"/>
      <c r="K110" s="113"/>
      <c r="L110" s="113"/>
      <c r="M110" s="113"/>
      <c r="N110" s="113"/>
      <c r="O110" s="113"/>
      <c r="P110" s="113"/>
      <c r="Q110" s="113"/>
      <c r="R110" s="112" t="s">
        <v>4</v>
      </c>
      <c r="S110" s="112" t="s">
        <v>56</v>
      </c>
      <c r="T110" s="133"/>
      <c r="U110" s="113"/>
      <c r="V110" s="114"/>
      <c r="W110" s="147"/>
      <c r="X110" s="148"/>
      <c r="Y110" s="109"/>
      <c r="Z110" s="109"/>
    </row>
    <row r="111" spans="2:45" ht="18" customHeight="1">
      <c r="B111" s="374"/>
      <c r="C111" s="399" t="s">
        <v>3</v>
      </c>
      <c r="D111" s="400"/>
      <c r="E111" s="229">
        <v>0.54</v>
      </c>
      <c r="F111" s="229">
        <v>0.63</v>
      </c>
      <c r="G111" s="137">
        <v>0.55</v>
      </c>
      <c r="H111" s="137">
        <v>0.04</v>
      </c>
      <c r="I111" s="137"/>
      <c r="J111" s="137"/>
      <c r="K111" s="138"/>
      <c r="L111" s="138"/>
      <c r="M111" s="137"/>
      <c r="N111" s="137"/>
      <c r="O111" s="137"/>
      <c r="P111" s="137"/>
      <c r="Q111" s="137"/>
      <c r="R111" s="137">
        <v>0.25</v>
      </c>
      <c r="S111" s="137">
        <v>0.38</v>
      </c>
      <c r="T111" s="139"/>
      <c r="U111" s="137"/>
      <c r="V111" s="140"/>
      <c r="W111" s="24">
        <f>SUM(AB111:AS111)</f>
        <v>6</v>
      </c>
      <c r="X111" s="34">
        <f>SUMPRODUCT(E$13:V$13,E111:V111)/AA111</f>
        <v>0.5290695484035878</v>
      </c>
      <c r="Y111" s="127"/>
      <c r="Z111" s="127"/>
      <c r="AA111" s="160">
        <f>SUMPRODUCT(E$13:V$13,AB111:AS111)</f>
        <v>30235237.500019997</v>
      </c>
      <c r="AB111" s="1">
        <f>IF(ISERROR(1/E111),0,1)</f>
        <v>1</v>
      </c>
      <c r="AC111" s="1">
        <f>IF(ISERROR(1/F111),0,1)</f>
        <v>1</v>
      </c>
      <c r="AD111" s="1">
        <f>IF(ISERROR(1/G111),0,1)</f>
        <v>1</v>
      </c>
      <c r="AE111" s="1">
        <f>IF(ISERROR(1/H111),0,1)</f>
        <v>1</v>
      </c>
      <c r="AF111" s="1">
        <f>IF(ISERROR(1/I111),0,1)</f>
        <v>0</v>
      </c>
      <c r="AG111" s="1">
        <f>IF(ISERROR(1/J111),0,1)</f>
        <v>0</v>
      </c>
      <c r="AH111" s="1">
        <f>IF(ISERROR(1/Q111),0,1)</f>
        <v>0</v>
      </c>
      <c r="AI111" s="1">
        <f aca="true" t="shared" si="26" ref="AI111:AK115">IF(ISERROR(1/K111),0,1)</f>
        <v>0</v>
      </c>
      <c r="AJ111" s="1">
        <f t="shared" si="26"/>
        <v>0</v>
      </c>
      <c r="AK111" s="1">
        <f t="shared" si="26"/>
        <v>0</v>
      </c>
      <c r="AL111" s="1">
        <f>IF(ISERROR(1/R111),0,1)</f>
        <v>1</v>
      </c>
      <c r="AM111" s="1">
        <f>IF(ISERROR(1/S111),0,1)</f>
        <v>1</v>
      </c>
      <c r="AN111" s="1">
        <f>IF(ISERROR(1/N111),0,1)</f>
        <v>0</v>
      </c>
      <c r="AO111" s="1">
        <f>IF(ISERROR(1/T111),0,1)</f>
        <v>0</v>
      </c>
      <c r="AP111" s="1">
        <f>IF(ISERROR(1/U111),0,1)</f>
        <v>0</v>
      </c>
      <c r="AQ111" s="1">
        <f>IF(ISERROR(1/O111),0,1)</f>
        <v>0</v>
      </c>
      <c r="AR111" s="1">
        <f>IF(ISERROR(1/P111),0,1)</f>
        <v>0</v>
      </c>
      <c r="AS111" s="1">
        <f>IF(ISERROR(1/V111),0,1)</f>
        <v>0</v>
      </c>
    </row>
    <row r="112" spans="2:45" ht="18" customHeight="1">
      <c r="B112" s="374"/>
      <c r="C112" s="396" t="s">
        <v>21</v>
      </c>
      <c r="D112" s="357"/>
      <c r="E112" s="115"/>
      <c r="F112" s="115"/>
      <c r="G112" s="115">
        <v>0.5</v>
      </c>
      <c r="H112" s="115">
        <v>0.25</v>
      </c>
      <c r="I112" s="115"/>
      <c r="J112" s="115"/>
      <c r="K112" s="116"/>
      <c r="L112" s="116"/>
      <c r="M112" s="115"/>
      <c r="N112" s="115"/>
      <c r="O112" s="115"/>
      <c r="P112" s="115"/>
      <c r="Q112" s="115"/>
      <c r="R112" s="115"/>
      <c r="S112" s="115"/>
      <c r="T112" s="130"/>
      <c r="U112" s="115"/>
      <c r="V112" s="117"/>
      <c r="W112" s="24">
        <f>SUM(AB112:AS112)</f>
        <v>2</v>
      </c>
      <c r="X112" s="34">
        <f>SUMPRODUCT(E$14:V$14,E112:V112)/AA112</f>
        <v>0.3946046321463031</v>
      </c>
      <c r="Y112" s="127"/>
      <c r="Z112" s="127"/>
      <c r="AA112" s="160">
        <f>SUMPRODUCT(E$14:V$14,AB112:AS112)</f>
        <v>6285855</v>
      </c>
      <c r="AB112" s="1">
        <f>IF(ISERROR(1/E112),0,1)</f>
        <v>0</v>
      </c>
      <c r="AC112" s="1">
        <f>IF(ISERROR(1/F112),0,1)</f>
        <v>0</v>
      </c>
      <c r="AD112" s="1">
        <f>IF(ISERROR(1/G112),0,1)</f>
        <v>1</v>
      </c>
      <c r="AE112" s="1">
        <f>IF(ISERROR(1/H112),0,1)</f>
        <v>1</v>
      </c>
      <c r="AF112" s="1">
        <f>IF(ISERROR(1/I112),0,1)</f>
        <v>0</v>
      </c>
      <c r="AG112" s="1">
        <f>IF(ISERROR(1/J112),0,1)</f>
        <v>0</v>
      </c>
      <c r="AH112" s="1">
        <f>IF(ISERROR(1/Q112),0,1)</f>
        <v>0</v>
      </c>
      <c r="AI112" s="1">
        <f t="shared" si="26"/>
        <v>0</v>
      </c>
      <c r="AJ112" s="1">
        <f t="shared" si="26"/>
        <v>0</v>
      </c>
      <c r="AK112" s="1">
        <f t="shared" si="26"/>
        <v>0</v>
      </c>
      <c r="AL112" s="1">
        <f>IF(ISERROR(1/R112),0,1)</f>
        <v>0</v>
      </c>
      <c r="AM112" s="1">
        <f>IF(ISERROR(1/S112),0,1)</f>
        <v>0</v>
      </c>
      <c r="AN112" s="1">
        <f>IF(ISERROR(1/N112),0,1)</f>
        <v>0</v>
      </c>
      <c r="AO112" s="1">
        <f>IF(ISERROR(1/T112),0,1)</f>
        <v>0</v>
      </c>
      <c r="AP112" s="1">
        <f>IF(ISERROR(1/U112),0,1)</f>
        <v>0</v>
      </c>
      <c r="AQ112" s="1">
        <f>IF(ISERROR(1/O112),0,1)</f>
        <v>0</v>
      </c>
      <c r="AR112" s="1">
        <f>IF(ISERROR(1/P112),0,1)</f>
        <v>0</v>
      </c>
      <c r="AS112" s="1">
        <f>IF(ISERROR(1/V112),0,1)</f>
        <v>0</v>
      </c>
    </row>
    <row r="113" spans="2:45" ht="18" customHeight="1">
      <c r="B113" s="374"/>
      <c r="C113" s="396" t="s">
        <v>22</v>
      </c>
      <c r="D113" s="357"/>
      <c r="E113" s="214">
        <v>0.44</v>
      </c>
      <c r="F113" s="214">
        <v>0.6</v>
      </c>
      <c r="G113" s="115">
        <v>0.45</v>
      </c>
      <c r="H113" s="115">
        <v>0.27</v>
      </c>
      <c r="I113" s="115"/>
      <c r="J113" s="115"/>
      <c r="K113" s="116"/>
      <c r="L113" s="116"/>
      <c r="M113" s="115"/>
      <c r="N113" s="115"/>
      <c r="O113" s="115"/>
      <c r="P113" s="115"/>
      <c r="Q113" s="115"/>
      <c r="R113" s="115"/>
      <c r="S113" s="115"/>
      <c r="T113" s="130"/>
      <c r="U113" s="115"/>
      <c r="V113" s="117"/>
      <c r="W113" s="24">
        <f>SUM(AB113:AS113)</f>
        <v>4</v>
      </c>
      <c r="X113" s="34">
        <f>SUMPRODUCT(E$15:V$15,E113:V113)/AA113</f>
        <v>0.462650255196048</v>
      </c>
      <c r="Y113" s="127"/>
      <c r="Z113" s="127"/>
      <c r="AA113" s="160">
        <f>SUMPRODUCT(E$15:V$15,AB113:AS113)</f>
        <v>40421496.45005968</v>
      </c>
      <c r="AB113" s="1">
        <f>IF(ISERROR(1/E113),0,1)</f>
        <v>1</v>
      </c>
      <c r="AC113" s="1">
        <f>IF(ISERROR(1/F113),0,1)</f>
        <v>1</v>
      </c>
      <c r="AD113" s="1">
        <f>IF(ISERROR(1/G113),0,1)</f>
        <v>1</v>
      </c>
      <c r="AE113" s="1">
        <f>IF(ISERROR(1/H113),0,1)</f>
        <v>1</v>
      </c>
      <c r="AF113" s="1">
        <f>IF(ISERROR(1/I113),0,1)</f>
        <v>0</v>
      </c>
      <c r="AG113" s="1">
        <f>IF(ISERROR(1/J113),0,1)</f>
        <v>0</v>
      </c>
      <c r="AH113" s="1">
        <f>IF(ISERROR(1/Q113),0,1)</f>
        <v>0</v>
      </c>
      <c r="AI113" s="1">
        <f t="shared" si="26"/>
        <v>0</v>
      </c>
      <c r="AJ113" s="1">
        <f t="shared" si="26"/>
        <v>0</v>
      </c>
      <c r="AK113" s="1">
        <f t="shared" si="26"/>
        <v>0</v>
      </c>
      <c r="AL113" s="1">
        <f>IF(ISERROR(1/R113),0,1)</f>
        <v>0</v>
      </c>
      <c r="AM113" s="1">
        <f>IF(ISERROR(1/S113),0,1)</f>
        <v>0</v>
      </c>
      <c r="AN113" s="1">
        <f>IF(ISERROR(1/N113),0,1)</f>
        <v>0</v>
      </c>
      <c r="AO113" s="1">
        <f>IF(ISERROR(1/T113),0,1)</f>
        <v>0</v>
      </c>
      <c r="AP113" s="1">
        <f>IF(ISERROR(1/U113),0,1)</f>
        <v>0</v>
      </c>
      <c r="AQ113" s="1">
        <f>IF(ISERROR(1/O113),0,1)</f>
        <v>0</v>
      </c>
      <c r="AR113" s="1">
        <f>IF(ISERROR(1/P113),0,1)</f>
        <v>0</v>
      </c>
      <c r="AS113" s="1">
        <f>IF(ISERROR(1/V113),0,1)</f>
        <v>0</v>
      </c>
    </row>
    <row r="114" spans="2:45" ht="18" customHeight="1">
      <c r="B114" s="374"/>
      <c r="C114" s="391" t="s">
        <v>25</v>
      </c>
      <c r="D114" s="355"/>
      <c r="E114" s="115"/>
      <c r="F114" s="118"/>
      <c r="G114" s="119"/>
      <c r="H114" s="120">
        <v>0.21</v>
      </c>
      <c r="I114" s="115"/>
      <c r="J114" s="115"/>
      <c r="K114" s="116"/>
      <c r="L114" s="116"/>
      <c r="M114" s="115"/>
      <c r="N114" s="115"/>
      <c r="O114" s="115"/>
      <c r="P114" s="115"/>
      <c r="Q114" s="115"/>
      <c r="R114" s="116"/>
      <c r="S114" s="116"/>
      <c r="T114" s="131"/>
      <c r="U114" s="115"/>
      <c r="V114" s="117"/>
      <c r="W114" s="24">
        <f>SUM(AB114:AS114)</f>
        <v>1</v>
      </c>
      <c r="X114" s="34">
        <f>SUMPRODUCT(E$16:V$16,E114:V114)/AA114</f>
        <v>0.21</v>
      </c>
      <c r="Y114" s="127"/>
      <c r="Z114" s="127"/>
      <c r="AA114" s="160">
        <f>SUMPRODUCT(E$16:V$16,AB114:AS114)</f>
        <v>2712000</v>
      </c>
      <c r="AB114" s="1">
        <f>IF(ISERROR(1/E114),0,1)</f>
        <v>0</v>
      </c>
      <c r="AC114" s="1">
        <f>IF(ISERROR(1/F114),0,1)</f>
        <v>0</v>
      </c>
      <c r="AD114" s="1">
        <f>IF(ISERROR(1/G114),0,1)</f>
        <v>0</v>
      </c>
      <c r="AE114" s="1">
        <f>IF(ISERROR(1/H114),0,1)</f>
        <v>1</v>
      </c>
      <c r="AF114" s="1">
        <f>IF(ISERROR(1/I114),0,1)</f>
        <v>0</v>
      </c>
      <c r="AG114" s="1">
        <f>IF(ISERROR(1/J114),0,1)</f>
        <v>0</v>
      </c>
      <c r="AH114" s="1">
        <f>IF(ISERROR(1/Q114),0,1)</f>
        <v>0</v>
      </c>
      <c r="AI114" s="1">
        <f t="shared" si="26"/>
        <v>0</v>
      </c>
      <c r="AJ114" s="1">
        <f t="shared" si="26"/>
        <v>0</v>
      </c>
      <c r="AK114" s="1">
        <f t="shared" si="26"/>
        <v>0</v>
      </c>
      <c r="AL114" s="1">
        <f>IF(ISERROR(1/R114),0,1)</f>
        <v>0</v>
      </c>
      <c r="AM114" s="1">
        <f>IF(ISERROR(1/S114),0,1)</f>
        <v>0</v>
      </c>
      <c r="AN114" s="1">
        <f>IF(ISERROR(1/N114),0,1)</f>
        <v>0</v>
      </c>
      <c r="AO114" s="1">
        <f>IF(ISERROR(1/T114),0,1)</f>
        <v>0</v>
      </c>
      <c r="AP114" s="1">
        <f>IF(ISERROR(1/U114),0,1)</f>
        <v>0</v>
      </c>
      <c r="AQ114" s="1">
        <f>IF(ISERROR(1/O114),0,1)</f>
        <v>0</v>
      </c>
      <c r="AR114" s="1">
        <f>IF(ISERROR(1/P114),0,1)</f>
        <v>0</v>
      </c>
      <c r="AS114" s="1">
        <f>IF(ISERROR(1/V114),0,1)</f>
        <v>0</v>
      </c>
    </row>
    <row r="115" spans="2:45" ht="18" customHeight="1" thickBot="1">
      <c r="B115" s="375"/>
      <c r="C115" s="401" t="s">
        <v>24</v>
      </c>
      <c r="D115" s="402"/>
      <c r="E115" s="189"/>
      <c r="F115" s="271">
        <v>0.47</v>
      </c>
      <c r="G115" s="189">
        <v>0.34</v>
      </c>
      <c r="H115" s="189">
        <v>0.24</v>
      </c>
      <c r="I115" s="189"/>
      <c r="J115" s="189"/>
      <c r="K115" s="189"/>
      <c r="L115" s="189"/>
      <c r="M115" s="189"/>
      <c r="N115" s="189"/>
      <c r="O115" s="189"/>
      <c r="P115" s="189"/>
      <c r="Q115" s="189"/>
      <c r="R115" s="189"/>
      <c r="S115" s="189"/>
      <c r="T115" s="190"/>
      <c r="U115" s="189"/>
      <c r="V115" s="191"/>
      <c r="W115" s="192">
        <f>SUM(AB115:AS115)</f>
        <v>3</v>
      </c>
      <c r="X115" s="193">
        <f>SUMPRODUCT(E$17:V$17,E115:V115)/AA115</f>
        <v>0.3919703445618375</v>
      </c>
      <c r="Y115" s="127"/>
      <c r="Z115" s="127"/>
      <c r="AA115" s="160">
        <f>SUMPRODUCT(E$17:V$17,AB115:AS115)</f>
        <v>16489522</v>
      </c>
      <c r="AB115" s="1">
        <f>IF(ISERROR(1/E115),0,1)</f>
        <v>0</v>
      </c>
      <c r="AC115" s="1">
        <f>IF(ISERROR(1/F115),0,1)</f>
        <v>1</v>
      </c>
      <c r="AD115" s="1">
        <f>IF(ISERROR(1/G115),0,1)</f>
        <v>1</v>
      </c>
      <c r="AE115" s="1">
        <f>IF(ISERROR(1/H115),0,1)</f>
        <v>1</v>
      </c>
      <c r="AF115" s="1">
        <f>IF(ISERROR(1/I115),0,1)</f>
        <v>0</v>
      </c>
      <c r="AG115" s="1">
        <f>IF(ISERROR(1/J115),0,1)</f>
        <v>0</v>
      </c>
      <c r="AH115" s="1">
        <f>IF(ISERROR(1/Q115),0,1)</f>
        <v>0</v>
      </c>
      <c r="AI115" s="1">
        <f t="shared" si="26"/>
        <v>0</v>
      </c>
      <c r="AJ115" s="1">
        <f t="shared" si="26"/>
        <v>0</v>
      </c>
      <c r="AK115" s="1">
        <f t="shared" si="26"/>
        <v>0</v>
      </c>
      <c r="AL115" s="1">
        <f>IF(ISERROR(1/R115),0,1)</f>
        <v>0</v>
      </c>
      <c r="AM115" s="1">
        <f>IF(ISERROR(1/S115),0,1)</f>
        <v>0</v>
      </c>
      <c r="AN115" s="1">
        <f>IF(ISERROR(1/N115),0,1)</f>
        <v>0</v>
      </c>
      <c r="AO115" s="1">
        <f>IF(ISERROR(1/T115),0,1)</f>
        <v>0</v>
      </c>
      <c r="AP115" s="1">
        <f>IF(ISERROR(1/U115),0,1)</f>
        <v>0</v>
      </c>
      <c r="AQ115" s="1">
        <f>IF(ISERROR(1/O115),0,1)</f>
        <v>0</v>
      </c>
      <c r="AR115" s="1">
        <f>IF(ISERROR(1/P115),0,1)</f>
        <v>0</v>
      </c>
      <c r="AS115" s="1">
        <f>IF(ISERROR(1/V115),0,1)</f>
        <v>0</v>
      </c>
    </row>
    <row r="116" spans="2:26" ht="18" customHeight="1">
      <c r="B116" s="180" t="s">
        <v>122</v>
      </c>
      <c r="C116" s="180"/>
      <c r="D116" s="290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  <c r="S116" s="181"/>
      <c r="T116" s="181"/>
      <c r="U116" s="181"/>
      <c r="V116" s="181"/>
      <c r="W116" s="181"/>
      <c r="X116" s="182"/>
      <c r="Y116" s="246"/>
      <c r="Z116" s="246"/>
    </row>
    <row r="117" spans="2:26" ht="18" customHeight="1">
      <c r="B117" s="371" t="s">
        <v>45</v>
      </c>
      <c r="C117" s="3" t="s">
        <v>66</v>
      </c>
      <c r="D117" s="25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32"/>
      <c r="X117" s="12" t="s">
        <v>34</v>
      </c>
      <c r="Y117" s="127"/>
      <c r="Z117" s="127"/>
    </row>
    <row r="118" spans="2:26" ht="18" customHeight="1">
      <c r="B118" s="372"/>
      <c r="C118" s="403" t="s">
        <v>67</v>
      </c>
      <c r="D118" s="404"/>
      <c r="E118" s="62"/>
      <c r="F118" s="62"/>
      <c r="G118" s="106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149"/>
      <c r="U118" s="62"/>
      <c r="V118" s="62"/>
      <c r="W118" s="107"/>
      <c r="X118" s="108"/>
      <c r="Y118" s="127"/>
      <c r="Z118" s="127"/>
    </row>
    <row r="119" spans="2:45" ht="18" customHeight="1">
      <c r="B119" s="372"/>
      <c r="C119" s="396" t="s">
        <v>62</v>
      </c>
      <c r="D119" s="357"/>
      <c r="E119" s="115"/>
      <c r="F119" s="115"/>
      <c r="G119" s="214">
        <v>0.10786835141078684</v>
      </c>
      <c r="H119" s="115">
        <v>0.5</v>
      </c>
      <c r="I119" s="115"/>
      <c r="J119" s="115"/>
      <c r="K119" s="116"/>
      <c r="L119" s="116"/>
      <c r="M119" s="115"/>
      <c r="N119" s="115"/>
      <c r="O119" s="115"/>
      <c r="P119" s="115"/>
      <c r="Q119" s="115"/>
      <c r="R119" s="115"/>
      <c r="S119" s="115"/>
      <c r="T119" s="130"/>
      <c r="U119" s="115"/>
      <c r="V119" s="117"/>
      <c r="W119" s="24">
        <f>SUM(AB119:AS119)</f>
        <v>2</v>
      </c>
      <c r="X119" s="34">
        <f>SUMPRODUCT(E$14:V$14,E119:V119)/AA119</f>
        <v>0.27318378881133376</v>
      </c>
      <c r="Y119" s="127"/>
      <c r="Z119" s="127"/>
      <c r="AA119" s="160">
        <f>SUMPRODUCT(E$14:V$14,AB119:AS119)</f>
        <v>6285855</v>
      </c>
      <c r="AB119" s="1">
        <f>IF(ISERROR(1/E119),0,1)</f>
        <v>0</v>
      </c>
      <c r="AC119" s="1">
        <f>IF(ISERROR(1/F119),0,1)</f>
        <v>0</v>
      </c>
      <c r="AD119" s="1">
        <f>IF(ISERROR(1/G119),0,1)</f>
        <v>1</v>
      </c>
      <c r="AE119" s="1">
        <f>IF(ISERROR(1/H119),0,1)</f>
        <v>1</v>
      </c>
      <c r="AF119" s="1">
        <f>IF(ISERROR(1/I119),0,1)</f>
        <v>0</v>
      </c>
      <c r="AG119" s="1">
        <f>IF(ISERROR(1/J119),0,1)</f>
        <v>0</v>
      </c>
      <c r="AH119" s="1">
        <f>IF(ISERROR(1/Q119),0,1)</f>
        <v>0</v>
      </c>
      <c r="AI119" s="1">
        <f aca="true" t="shared" si="27" ref="AI119:AK122">IF(ISERROR(1/K119),0,1)</f>
        <v>0</v>
      </c>
      <c r="AJ119" s="1">
        <f t="shared" si="27"/>
        <v>0</v>
      </c>
      <c r="AK119" s="1">
        <f t="shared" si="27"/>
        <v>0</v>
      </c>
      <c r="AL119" s="1">
        <f>IF(ISERROR(1/R119),0,1)</f>
        <v>0</v>
      </c>
      <c r="AM119" s="1">
        <f>IF(ISERROR(1/S119),0,1)</f>
        <v>0</v>
      </c>
      <c r="AN119" s="1">
        <f>IF(ISERROR(1/N119),0,1)</f>
        <v>0</v>
      </c>
      <c r="AO119" s="1">
        <f>IF(ISERROR(1/T119),0,1)</f>
        <v>0</v>
      </c>
      <c r="AP119" s="1">
        <f>IF(ISERROR(1/U119),0,1)</f>
        <v>0</v>
      </c>
      <c r="AQ119" s="1">
        <f>IF(ISERROR(1/O119),0,1)</f>
        <v>0</v>
      </c>
      <c r="AR119" s="1">
        <f>IF(ISERROR(1/P119),0,1)</f>
        <v>0</v>
      </c>
      <c r="AS119" s="1">
        <f>IF(ISERROR(1/V119),0,1)</f>
        <v>0</v>
      </c>
    </row>
    <row r="120" spans="2:45" ht="18" customHeight="1">
      <c r="B120" s="372"/>
      <c r="C120" s="396" t="s">
        <v>63</v>
      </c>
      <c r="D120" s="357"/>
      <c r="E120" s="115">
        <v>0.27</v>
      </c>
      <c r="F120" s="115">
        <v>0.4922</v>
      </c>
      <c r="G120" s="214">
        <v>0.1276250972258232</v>
      </c>
      <c r="H120" s="115">
        <v>0.37</v>
      </c>
      <c r="I120" s="115"/>
      <c r="J120" s="115"/>
      <c r="K120" s="116"/>
      <c r="L120" s="116"/>
      <c r="M120" s="115"/>
      <c r="N120" s="115"/>
      <c r="O120" s="115"/>
      <c r="P120" s="115"/>
      <c r="Q120" s="115"/>
      <c r="R120" s="115"/>
      <c r="S120" s="115"/>
      <c r="T120" s="130"/>
      <c r="U120" s="115"/>
      <c r="V120" s="117"/>
      <c r="W120" s="24">
        <f>SUM(AB120:AS120)</f>
        <v>4</v>
      </c>
      <c r="X120" s="34">
        <f>SUMPRODUCT(E$15:V$15,E120:V120)/AA120</f>
        <v>0.3138966933556778</v>
      </c>
      <c r="Y120" s="127"/>
      <c r="Z120" s="127"/>
      <c r="AA120" s="160">
        <f>SUMPRODUCT(E$15:V$15,AB120:AS120)</f>
        <v>40421496.45005968</v>
      </c>
      <c r="AB120" s="1">
        <f>IF(ISERROR(1/E120),0,1)</f>
        <v>1</v>
      </c>
      <c r="AC120" s="1">
        <f>IF(ISERROR(1/F120),0,1)</f>
        <v>1</v>
      </c>
      <c r="AD120" s="1">
        <f>IF(ISERROR(1/G120),0,1)</f>
        <v>1</v>
      </c>
      <c r="AE120" s="1">
        <f>IF(ISERROR(1/H120),0,1)</f>
        <v>1</v>
      </c>
      <c r="AF120" s="1">
        <f>IF(ISERROR(1/I120),0,1)</f>
        <v>0</v>
      </c>
      <c r="AG120" s="1">
        <f>IF(ISERROR(1/J120),0,1)</f>
        <v>0</v>
      </c>
      <c r="AH120" s="1">
        <f>IF(ISERROR(1/Q120),0,1)</f>
        <v>0</v>
      </c>
      <c r="AI120" s="1">
        <f t="shared" si="27"/>
        <v>0</v>
      </c>
      <c r="AJ120" s="1">
        <f t="shared" si="27"/>
        <v>0</v>
      </c>
      <c r="AK120" s="1">
        <f t="shared" si="27"/>
        <v>0</v>
      </c>
      <c r="AL120" s="1">
        <f>IF(ISERROR(1/R120),0,1)</f>
        <v>0</v>
      </c>
      <c r="AM120" s="1">
        <f>IF(ISERROR(1/S120),0,1)</f>
        <v>0</v>
      </c>
      <c r="AN120" s="1">
        <f>IF(ISERROR(1/N120),0,1)</f>
        <v>0</v>
      </c>
      <c r="AO120" s="1">
        <f>IF(ISERROR(1/T120),0,1)</f>
        <v>0</v>
      </c>
      <c r="AP120" s="1">
        <f>IF(ISERROR(1/U120),0,1)</f>
        <v>0</v>
      </c>
      <c r="AQ120" s="1">
        <f>IF(ISERROR(1/O120),0,1)</f>
        <v>0</v>
      </c>
      <c r="AR120" s="1">
        <f>IF(ISERROR(1/P120),0,1)</f>
        <v>0</v>
      </c>
      <c r="AS120" s="1">
        <f>IF(ISERROR(1/V120),0,1)</f>
        <v>0</v>
      </c>
    </row>
    <row r="121" spans="2:45" ht="18" customHeight="1">
      <c r="B121" s="372"/>
      <c r="C121" s="391" t="s">
        <v>64</v>
      </c>
      <c r="D121" s="355"/>
      <c r="E121" s="115"/>
      <c r="F121" s="118"/>
      <c r="G121" s="280"/>
      <c r="H121" s="115">
        <v>0.61</v>
      </c>
      <c r="I121" s="115"/>
      <c r="J121" s="115"/>
      <c r="K121" s="116"/>
      <c r="L121" s="116"/>
      <c r="M121" s="115"/>
      <c r="N121" s="115"/>
      <c r="O121" s="115"/>
      <c r="P121" s="115"/>
      <c r="Q121" s="115"/>
      <c r="R121" s="116"/>
      <c r="S121" s="116"/>
      <c r="T121" s="131"/>
      <c r="U121" s="115"/>
      <c r="V121" s="117"/>
      <c r="W121" s="24">
        <f>SUM(AB121:AS121)</f>
        <v>1</v>
      </c>
      <c r="X121" s="34">
        <f>SUMPRODUCT(E$16:V$16,E121:V121)/AA121</f>
        <v>0.61</v>
      </c>
      <c r="Y121" s="127"/>
      <c r="Z121" s="127"/>
      <c r="AA121" s="160">
        <f>SUMPRODUCT(E$16:V$16,AB121:AS121)</f>
        <v>2712000</v>
      </c>
      <c r="AB121" s="1">
        <f>IF(ISERROR(1/E121),0,1)</f>
        <v>0</v>
      </c>
      <c r="AC121" s="1">
        <f>IF(ISERROR(1/F121),0,1)</f>
        <v>0</v>
      </c>
      <c r="AD121" s="1">
        <f>IF(ISERROR(1/G121),0,1)</f>
        <v>0</v>
      </c>
      <c r="AE121" s="1">
        <f>IF(ISERROR(1/H121),0,1)</f>
        <v>1</v>
      </c>
      <c r="AF121" s="1">
        <f>IF(ISERROR(1/I121),0,1)</f>
        <v>0</v>
      </c>
      <c r="AG121" s="1">
        <f>IF(ISERROR(1/J121),0,1)</f>
        <v>0</v>
      </c>
      <c r="AH121" s="1">
        <f>IF(ISERROR(1/Q121),0,1)</f>
        <v>0</v>
      </c>
      <c r="AI121" s="1">
        <f t="shared" si="27"/>
        <v>0</v>
      </c>
      <c r="AJ121" s="1">
        <f t="shared" si="27"/>
        <v>0</v>
      </c>
      <c r="AK121" s="1">
        <f t="shared" si="27"/>
        <v>0</v>
      </c>
      <c r="AL121" s="1">
        <f>IF(ISERROR(1/R121),0,1)</f>
        <v>0</v>
      </c>
      <c r="AM121" s="1">
        <f>IF(ISERROR(1/S121),0,1)</f>
        <v>0</v>
      </c>
      <c r="AN121" s="1">
        <f>IF(ISERROR(1/N121),0,1)</f>
        <v>0</v>
      </c>
      <c r="AO121" s="1">
        <f>IF(ISERROR(1/T121),0,1)</f>
        <v>0</v>
      </c>
      <c r="AP121" s="1">
        <f>IF(ISERROR(1/U121),0,1)</f>
        <v>0</v>
      </c>
      <c r="AQ121" s="1">
        <f>IF(ISERROR(1/O121),0,1)</f>
        <v>0</v>
      </c>
      <c r="AR121" s="1">
        <f>IF(ISERROR(1/P121),0,1)</f>
        <v>0</v>
      </c>
      <c r="AS121" s="1">
        <f>IF(ISERROR(1/V121),0,1)</f>
        <v>0</v>
      </c>
    </row>
    <row r="122" spans="2:45" ht="18" customHeight="1">
      <c r="B122" s="372"/>
      <c r="C122" s="391" t="s">
        <v>65</v>
      </c>
      <c r="D122" s="355"/>
      <c r="E122" s="115"/>
      <c r="F122" s="115">
        <v>0.6057</v>
      </c>
      <c r="G122" s="214">
        <v>0.15441490450703402</v>
      </c>
      <c r="H122" s="115">
        <v>0.45</v>
      </c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30"/>
      <c r="U122" s="115"/>
      <c r="V122" s="117"/>
      <c r="W122" s="24">
        <f>SUM(AB122:AS122)</f>
        <v>3</v>
      </c>
      <c r="X122" s="34">
        <f>SUMPRODUCT(E$17:V$17,E122:V122)/AA122</f>
        <v>0.4634921515263897</v>
      </c>
      <c r="Y122" s="127"/>
      <c r="Z122" s="127"/>
      <c r="AA122" s="160">
        <f>SUMPRODUCT(E$17:V$17,AB122:AS122)</f>
        <v>16489522</v>
      </c>
      <c r="AB122" s="1">
        <f>IF(ISERROR(1/E122),0,1)</f>
        <v>0</v>
      </c>
      <c r="AC122" s="1">
        <f>IF(ISERROR(1/F122),0,1)</f>
        <v>1</v>
      </c>
      <c r="AD122" s="1">
        <f>IF(ISERROR(1/G122),0,1)</f>
        <v>1</v>
      </c>
      <c r="AE122" s="1">
        <f>IF(ISERROR(1/H122),0,1)</f>
        <v>1</v>
      </c>
      <c r="AF122" s="1">
        <f>IF(ISERROR(1/I122),0,1)</f>
        <v>0</v>
      </c>
      <c r="AG122" s="1">
        <f>IF(ISERROR(1/J122),0,1)</f>
        <v>0</v>
      </c>
      <c r="AH122" s="1">
        <f>IF(ISERROR(1/Q122),0,1)</f>
        <v>0</v>
      </c>
      <c r="AI122" s="1">
        <f t="shared" si="27"/>
        <v>0</v>
      </c>
      <c r="AJ122" s="1">
        <f t="shared" si="27"/>
        <v>0</v>
      </c>
      <c r="AK122" s="1">
        <f t="shared" si="27"/>
        <v>0</v>
      </c>
      <c r="AL122" s="1">
        <f>IF(ISERROR(1/R122),0,1)</f>
        <v>0</v>
      </c>
      <c r="AM122" s="1">
        <f>IF(ISERROR(1/S122),0,1)</f>
        <v>0</v>
      </c>
      <c r="AN122" s="1">
        <f>IF(ISERROR(1/N122),0,1)</f>
        <v>0</v>
      </c>
      <c r="AO122" s="1">
        <f>IF(ISERROR(1/T122),0,1)</f>
        <v>0</v>
      </c>
      <c r="AP122" s="1">
        <f>IF(ISERROR(1/U122),0,1)</f>
        <v>0</v>
      </c>
      <c r="AQ122" s="1">
        <f>IF(ISERROR(1/O122),0,1)</f>
        <v>0</v>
      </c>
      <c r="AR122" s="1">
        <f>IF(ISERROR(1/P122),0,1)</f>
        <v>0</v>
      </c>
      <c r="AS122" s="1">
        <f>IF(ISERROR(1/V122),0,1)</f>
        <v>0</v>
      </c>
    </row>
    <row r="123" spans="2:26" ht="18" customHeight="1">
      <c r="B123" s="372"/>
      <c r="C123" s="403" t="s">
        <v>68</v>
      </c>
      <c r="D123" s="404"/>
      <c r="E123" s="62"/>
      <c r="F123" s="62"/>
      <c r="G123" s="106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149"/>
      <c r="U123" s="62"/>
      <c r="V123" s="62"/>
      <c r="W123" s="107"/>
      <c r="X123" s="108"/>
      <c r="Y123" s="127"/>
      <c r="Z123" s="127"/>
    </row>
    <row r="124" spans="2:45" ht="18" customHeight="1">
      <c r="B124" s="372"/>
      <c r="C124" s="396" t="s">
        <v>62</v>
      </c>
      <c r="D124" s="357"/>
      <c r="E124" s="115"/>
      <c r="F124" s="115"/>
      <c r="G124" s="214">
        <v>0.22853735030856803</v>
      </c>
      <c r="H124" s="115">
        <v>0.08</v>
      </c>
      <c r="I124" s="115"/>
      <c r="J124" s="115"/>
      <c r="K124" s="116"/>
      <c r="L124" s="116"/>
      <c r="M124" s="115"/>
      <c r="N124" s="115"/>
      <c r="O124" s="115"/>
      <c r="P124" s="115"/>
      <c r="Q124" s="115"/>
      <c r="R124" s="115"/>
      <c r="S124" s="115"/>
      <c r="T124" s="130"/>
      <c r="U124" s="115"/>
      <c r="V124" s="117"/>
      <c r="W124" s="24">
        <f>SUM(AB124:AS124)</f>
        <v>2</v>
      </c>
      <c r="X124" s="34">
        <f>SUMPRODUCT(E$14:V$14,E124:V124)/AA124</f>
        <v>0.16591675560542815</v>
      </c>
      <c r="Y124" s="127"/>
      <c r="Z124" s="127"/>
      <c r="AA124" s="160">
        <f>SUMPRODUCT(E$14:V$14,AB124:AS124)</f>
        <v>6285855</v>
      </c>
      <c r="AB124" s="1">
        <f>IF(ISERROR(1/E124),0,1)</f>
        <v>0</v>
      </c>
      <c r="AC124" s="1">
        <f>IF(ISERROR(1/F124),0,1)</f>
        <v>0</v>
      </c>
      <c r="AD124" s="1">
        <f>IF(ISERROR(1/G124),0,1)</f>
        <v>1</v>
      </c>
      <c r="AE124" s="1">
        <f>IF(ISERROR(1/H124),0,1)</f>
        <v>1</v>
      </c>
      <c r="AF124" s="1">
        <f>IF(ISERROR(1/I124),0,1)</f>
        <v>0</v>
      </c>
      <c r="AG124" s="1">
        <f>IF(ISERROR(1/J124),0,1)</f>
        <v>0</v>
      </c>
      <c r="AH124" s="1">
        <f>IF(ISERROR(1/Q124),0,1)</f>
        <v>0</v>
      </c>
      <c r="AI124" s="1">
        <f aca="true" t="shared" si="28" ref="AI124:AK127">IF(ISERROR(1/K124),0,1)</f>
        <v>0</v>
      </c>
      <c r="AJ124" s="1">
        <f t="shared" si="28"/>
        <v>0</v>
      </c>
      <c r="AK124" s="1">
        <f t="shared" si="28"/>
        <v>0</v>
      </c>
      <c r="AL124" s="1">
        <f>IF(ISERROR(1/R124),0,1)</f>
        <v>0</v>
      </c>
      <c r="AM124" s="1">
        <f>IF(ISERROR(1/S124),0,1)</f>
        <v>0</v>
      </c>
      <c r="AN124" s="1">
        <f>IF(ISERROR(1/N124),0,1)</f>
        <v>0</v>
      </c>
      <c r="AO124" s="1">
        <f>IF(ISERROR(1/T124),0,1)</f>
        <v>0</v>
      </c>
      <c r="AP124" s="1">
        <f>IF(ISERROR(1/U124),0,1)</f>
        <v>0</v>
      </c>
      <c r="AQ124" s="1">
        <f>IF(ISERROR(1/O124),0,1)</f>
        <v>0</v>
      </c>
      <c r="AR124" s="1">
        <f>IF(ISERROR(1/P124),0,1)</f>
        <v>0</v>
      </c>
      <c r="AS124" s="1">
        <f>IF(ISERROR(1/V124),0,1)</f>
        <v>0</v>
      </c>
    </row>
    <row r="125" spans="2:45" ht="18" customHeight="1">
      <c r="B125" s="372"/>
      <c r="C125" s="396" t="s">
        <v>63</v>
      </c>
      <c r="D125" s="357"/>
      <c r="E125" s="115"/>
      <c r="F125" s="115"/>
      <c r="G125" s="214">
        <v>0.2572099620247373</v>
      </c>
      <c r="H125" s="115">
        <v>0.11</v>
      </c>
      <c r="I125" s="115"/>
      <c r="J125" s="115"/>
      <c r="K125" s="116"/>
      <c r="L125" s="116"/>
      <c r="M125" s="115"/>
      <c r="N125" s="115"/>
      <c r="O125" s="115"/>
      <c r="P125" s="115"/>
      <c r="Q125" s="115"/>
      <c r="R125" s="115"/>
      <c r="S125" s="115"/>
      <c r="T125" s="130"/>
      <c r="U125" s="115"/>
      <c r="V125" s="117"/>
      <c r="W125" s="24">
        <f>SUM(AB125:AS125)</f>
        <v>2</v>
      </c>
      <c r="X125" s="34">
        <f>SUMPRODUCT(E$15:V$15,E125:V125)/AA125</f>
        <v>0.18998569597421103</v>
      </c>
      <c r="Y125" s="127"/>
      <c r="Z125" s="127"/>
      <c r="AA125" s="160">
        <f>SUMPRODUCT(E$15:V$15,AB125:AS125)</f>
        <v>7333753</v>
      </c>
      <c r="AB125" s="1">
        <f>IF(ISERROR(1/E125),0,1)</f>
        <v>0</v>
      </c>
      <c r="AC125" s="1">
        <f>IF(ISERROR(1/F125),0,1)</f>
        <v>0</v>
      </c>
      <c r="AD125" s="1">
        <f>IF(ISERROR(1/G125),0,1)</f>
        <v>1</v>
      </c>
      <c r="AE125" s="1">
        <f>IF(ISERROR(1/H125),0,1)</f>
        <v>1</v>
      </c>
      <c r="AF125" s="1">
        <f>IF(ISERROR(1/I125),0,1)</f>
        <v>0</v>
      </c>
      <c r="AG125" s="1">
        <f>IF(ISERROR(1/J125),0,1)</f>
        <v>0</v>
      </c>
      <c r="AH125" s="1">
        <f>IF(ISERROR(1/Q125),0,1)</f>
        <v>0</v>
      </c>
      <c r="AI125" s="1">
        <f t="shared" si="28"/>
        <v>0</v>
      </c>
      <c r="AJ125" s="1">
        <f t="shared" si="28"/>
        <v>0</v>
      </c>
      <c r="AK125" s="1">
        <f t="shared" si="28"/>
        <v>0</v>
      </c>
      <c r="AL125" s="1">
        <f>IF(ISERROR(1/R125),0,1)</f>
        <v>0</v>
      </c>
      <c r="AM125" s="1">
        <f>IF(ISERROR(1/S125),0,1)</f>
        <v>0</v>
      </c>
      <c r="AN125" s="1">
        <f>IF(ISERROR(1/N125),0,1)</f>
        <v>0</v>
      </c>
      <c r="AO125" s="1">
        <f>IF(ISERROR(1/T125),0,1)</f>
        <v>0</v>
      </c>
      <c r="AP125" s="1">
        <f>IF(ISERROR(1/U125),0,1)</f>
        <v>0</v>
      </c>
      <c r="AQ125" s="1">
        <f>IF(ISERROR(1/O125),0,1)</f>
        <v>0</v>
      </c>
      <c r="AR125" s="1">
        <f>IF(ISERROR(1/P125),0,1)</f>
        <v>0</v>
      </c>
      <c r="AS125" s="1">
        <f>IF(ISERROR(1/V125),0,1)</f>
        <v>0</v>
      </c>
    </row>
    <row r="126" spans="2:45" ht="18" customHeight="1">
      <c r="B126" s="372"/>
      <c r="C126" s="391" t="s">
        <v>64</v>
      </c>
      <c r="D126" s="355"/>
      <c r="E126" s="115"/>
      <c r="F126" s="118"/>
      <c r="G126" s="214"/>
      <c r="H126" s="115">
        <v>0.22</v>
      </c>
      <c r="I126" s="115"/>
      <c r="J126" s="115"/>
      <c r="K126" s="116"/>
      <c r="L126" s="116"/>
      <c r="M126" s="115"/>
      <c r="N126" s="115"/>
      <c r="O126" s="115"/>
      <c r="P126" s="115"/>
      <c r="Q126" s="115"/>
      <c r="R126" s="116"/>
      <c r="S126" s="116"/>
      <c r="T126" s="131"/>
      <c r="U126" s="115"/>
      <c r="V126" s="117"/>
      <c r="W126" s="24">
        <f>SUM(AB126:AS126)</f>
        <v>1</v>
      </c>
      <c r="X126" s="34">
        <f>SUMPRODUCT(E$16:V$16,E126:V126)/AA126</f>
        <v>0.22</v>
      </c>
      <c r="Y126" s="127"/>
      <c r="Z126" s="127"/>
      <c r="AA126" s="160">
        <f>SUMPRODUCT(E$16:V$16,AB126:AS126)</f>
        <v>2712000</v>
      </c>
      <c r="AB126" s="1">
        <f>IF(ISERROR(1/E126),0,1)</f>
        <v>0</v>
      </c>
      <c r="AC126" s="1">
        <f>IF(ISERROR(1/F126),0,1)</f>
        <v>0</v>
      </c>
      <c r="AD126" s="1">
        <f>IF(ISERROR(1/G126),0,1)</f>
        <v>0</v>
      </c>
      <c r="AE126" s="1">
        <f>IF(ISERROR(1/H126),0,1)</f>
        <v>1</v>
      </c>
      <c r="AF126" s="1">
        <f>IF(ISERROR(1/I126),0,1)</f>
        <v>0</v>
      </c>
      <c r="AG126" s="1">
        <f>IF(ISERROR(1/J126),0,1)</f>
        <v>0</v>
      </c>
      <c r="AH126" s="1">
        <f>IF(ISERROR(1/Q126),0,1)</f>
        <v>0</v>
      </c>
      <c r="AI126" s="1">
        <f t="shared" si="28"/>
        <v>0</v>
      </c>
      <c r="AJ126" s="1">
        <f t="shared" si="28"/>
        <v>0</v>
      </c>
      <c r="AK126" s="1">
        <f t="shared" si="28"/>
        <v>0</v>
      </c>
      <c r="AL126" s="1">
        <f>IF(ISERROR(1/R126),0,1)</f>
        <v>0</v>
      </c>
      <c r="AM126" s="1">
        <f>IF(ISERROR(1/S126),0,1)</f>
        <v>0</v>
      </c>
      <c r="AN126" s="1">
        <f>IF(ISERROR(1/N126),0,1)</f>
        <v>0</v>
      </c>
      <c r="AO126" s="1">
        <f>IF(ISERROR(1/T126),0,1)</f>
        <v>0</v>
      </c>
      <c r="AP126" s="1">
        <f>IF(ISERROR(1/U126),0,1)</f>
        <v>0</v>
      </c>
      <c r="AQ126" s="1">
        <f>IF(ISERROR(1/O126),0,1)</f>
        <v>0</v>
      </c>
      <c r="AR126" s="1">
        <f>IF(ISERROR(1/P126),0,1)</f>
        <v>0</v>
      </c>
      <c r="AS126" s="1">
        <f>IF(ISERROR(1/V126),0,1)</f>
        <v>0</v>
      </c>
    </row>
    <row r="127" spans="2:45" ht="18" customHeight="1">
      <c r="B127" s="372"/>
      <c r="C127" s="391" t="s">
        <v>65</v>
      </c>
      <c r="D127" s="355"/>
      <c r="E127" s="115"/>
      <c r="F127" s="115"/>
      <c r="G127" s="214">
        <v>0.3247784504694218</v>
      </c>
      <c r="H127" s="115">
        <v>0.17</v>
      </c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30"/>
      <c r="U127" s="115"/>
      <c r="V127" s="117"/>
      <c r="W127" s="24">
        <f>SUM(AB127:AS127)</f>
        <v>2</v>
      </c>
      <c r="X127" s="34">
        <f>SUMPRODUCT(E$17:V$17,E127:V127)/AA127</f>
        <v>0.255342907831863</v>
      </c>
      <c r="Y127" s="127"/>
      <c r="Z127" s="127"/>
      <c r="AA127" s="160">
        <f>SUMPRODUCT(E$17:V$17,AB127:AS127)</f>
        <v>7358244</v>
      </c>
      <c r="AB127" s="1">
        <f>IF(ISERROR(1/E127),0,1)</f>
        <v>0</v>
      </c>
      <c r="AC127" s="1">
        <f>IF(ISERROR(1/F127),0,1)</f>
        <v>0</v>
      </c>
      <c r="AD127" s="1">
        <f>IF(ISERROR(1/G127),0,1)</f>
        <v>1</v>
      </c>
      <c r="AE127" s="1">
        <f>IF(ISERROR(1/H127),0,1)</f>
        <v>1</v>
      </c>
      <c r="AF127" s="1">
        <f>IF(ISERROR(1/I127),0,1)</f>
        <v>0</v>
      </c>
      <c r="AG127" s="1">
        <f>IF(ISERROR(1/J127),0,1)</f>
        <v>0</v>
      </c>
      <c r="AH127" s="1">
        <f>IF(ISERROR(1/Q127),0,1)</f>
        <v>0</v>
      </c>
      <c r="AI127" s="1">
        <f t="shared" si="28"/>
        <v>0</v>
      </c>
      <c r="AJ127" s="1">
        <f t="shared" si="28"/>
        <v>0</v>
      </c>
      <c r="AK127" s="1">
        <f t="shared" si="28"/>
        <v>0</v>
      </c>
      <c r="AL127" s="1">
        <f>IF(ISERROR(1/R127),0,1)</f>
        <v>0</v>
      </c>
      <c r="AM127" s="1">
        <f>IF(ISERROR(1/S127),0,1)</f>
        <v>0</v>
      </c>
      <c r="AN127" s="1">
        <f>IF(ISERROR(1/N127),0,1)</f>
        <v>0</v>
      </c>
      <c r="AO127" s="1">
        <f>IF(ISERROR(1/T127),0,1)</f>
        <v>0</v>
      </c>
      <c r="AP127" s="1">
        <f>IF(ISERROR(1/U127),0,1)</f>
        <v>0</v>
      </c>
      <c r="AQ127" s="1">
        <f>IF(ISERROR(1/O127),0,1)</f>
        <v>0</v>
      </c>
      <c r="AR127" s="1">
        <f>IF(ISERROR(1/P127),0,1)</f>
        <v>0</v>
      </c>
      <c r="AS127" s="1">
        <f>IF(ISERROR(1/V127),0,1)</f>
        <v>0</v>
      </c>
    </row>
    <row r="128" spans="2:26" ht="18" customHeight="1">
      <c r="B128" s="372"/>
      <c r="C128" s="403" t="s">
        <v>69</v>
      </c>
      <c r="D128" s="404"/>
      <c r="E128" s="62"/>
      <c r="F128" s="62"/>
      <c r="G128" s="106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149"/>
      <c r="U128" s="62"/>
      <c r="V128" s="62"/>
      <c r="W128" s="107"/>
      <c r="X128" s="108"/>
      <c r="Y128" s="127"/>
      <c r="Z128" s="127"/>
    </row>
    <row r="129" spans="2:45" ht="18" customHeight="1">
      <c r="B129" s="372"/>
      <c r="C129" s="396" t="s">
        <v>62</v>
      </c>
      <c r="D129" s="357"/>
      <c r="E129" s="115"/>
      <c r="F129" s="115"/>
      <c r="G129" s="214">
        <v>0.7345889043306018</v>
      </c>
      <c r="H129" s="115">
        <v>0.43</v>
      </c>
      <c r="I129" s="115"/>
      <c r="J129" s="115"/>
      <c r="K129" s="116"/>
      <c r="L129" s="116"/>
      <c r="M129" s="115"/>
      <c r="N129" s="115"/>
      <c r="O129" s="115"/>
      <c r="P129" s="115"/>
      <c r="Q129" s="115"/>
      <c r="R129" s="115"/>
      <c r="S129" s="115"/>
      <c r="T129" s="130"/>
      <c r="U129" s="115"/>
      <c r="V129" s="117"/>
      <c r="W129" s="24">
        <f>SUM(AB129:AS129)</f>
        <v>2</v>
      </c>
      <c r="X129" s="34">
        <f>SUMPRODUCT(E$14:V$14,E129:V129)/AA129</f>
        <v>0.6061798658662887</v>
      </c>
      <c r="Y129" s="127"/>
      <c r="Z129" s="127"/>
      <c r="AA129" s="160">
        <f>SUMPRODUCT(E$14:V$14,AB129:AS129)</f>
        <v>6285855</v>
      </c>
      <c r="AB129" s="1">
        <f>IF(ISERROR(1/E129),0,1)</f>
        <v>0</v>
      </c>
      <c r="AC129" s="1">
        <f>IF(ISERROR(1/F129),0,1)</f>
        <v>0</v>
      </c>
      <c r="AD129" s="1">
        <f>IF(ISERROR(1/G129),0,1)</f>
        <v>1</v>
      </c>
      <c r="AE129" s="1">
        <f>IF(ISERROR(1/H129),0,1)</f>
        <v>1</v>
      </c>
      <c r="AF129" s="1">
        <f>IF(ISERROR(1/I129),0,1)</f>
        <v>0</v>
      </c>
      <c r="AG129" s="1">
        <f>IF(ISERROR(1/J129),0,1)</f>
        <v>0</v>
      </c>
      <c r="AH129" s="1">
        <f>IF(ISERROR(1/Q129),0,1)</f>
        <v>0</v>
      </c>
      <c r="AI129" s="1">
        <f aca="true" t="shared" si="29" ref="AI129:AK132">IF(ISERROR(1/K129),0,1)</f>
        <v>0</v>
      </c>
      <c r="AJ129" s="1">
        <f t="shared" si="29"/>
        <v>0</v>
      </c>
      <c r="AK129" s="1">
        <f t="shared" si="29"/>
        <v>0</v>
      </c>
      <c r="AL129" s="1">
        <f>IF(ISERROR(1/R129),0,1)</f>
        <v>0</v>
      </c>
      <c r="AM129" s="1">
        <f>IF(ISERROR(1/S129),0,1)</f>
        <v>0</v>
      </c>
      <c r="AN129" s="1">
        <f>IF(ISERROR(1/N129),0,1)</f>
        <v>0</v>
      </c>
      <c r="AO129" s="1">
        <f>IF(ISERROR(1/T129),0,1)</f>
        <v>0</v>
      </c>
      <c r="AP129" s="1">
        <f>IF(ISERROR(1/U129),0,1)</f>
        <v>0</v>
      </c>
      <c r="AQ129" s="1">
        <f>IF(ISERROR(1/O129),0,1)</f>
        <v>0</v>
      </c>
      <c r="AR129" s="1">
        <f>IF(ISERROR(1/P129),0,1)</f>
        <v>0</v>
      </c>
      <c r="AS129" s="1">
        <f>IF(ISERROR(1/V129),0,1)</f>
        <v>0</v>
      </c>
    </row>
    <row r="130" spans="2:45" ht="18" customHeight="1">
      <c r="B130" s="372"/>
      <c r="C130" s="396" t="s">
        <v>63</v>
      </c>
      <c r="D130" s="357"/>
      <c r="E130" s="115">
        <v>0.73</v>
      </c>
      <c r="F130" s="115">
        <v>0.5078</v>
      </c>
      <c r="G130" s="214">
        <v>0.6607962604279461</v>
      </c>
      <c r="H130" s="115">
        <v>0.52</v>
      </c>
      <c r="I130" s="115"/>
      <c r="J130" s="115"/>
      <c r="K130" s="116"/>
      <c r="L130" s="116"/>
      <c r="M130" s="115"/>
      <c r="N130" s="115"/>
      <c r="O130" s="115"/>
      <c r="P130" s="115"/>
      <c r="Q130" s="115"/>
      <c r="R130" s="115"/>
      <c r="S130" s="115"/>
      <c r="T130" s="130"/>
      <c r="U130" s="115"/>
      <c r="V130" s="117"/>
      <c r="W130" s="24">
        <f>SUM(AB130:AS130)</f>
        <v>4</v>
      </c>
      <c r="X130" s="34">
        <f>SUMPRODUCT(E$15:V$15,E130:V130)/AA130</f>
        <v>0.6561321592049434</v>
      </c>
      <c r="Y130" s="127"/>
      <c r="Z130" s="127"/>
      <c r="AA130" s="160">
        <f>SUMPRODUCT(E$15:V$15,AB130:AS130)</f>
        <v>40421496.45005968</v>
      </c>
      <c r="AB130" s="1">
        <f>IF(ISERROR(1/E130),0,1)</f>
        <v>1</v>
      </c>
      <c r="AC130" s="1">
        <f>IF(ISERROR(1/F130),0,1)</f>
        <v>1</v>
      </c>
      <c r="AD130" s="1">
        <f>IF(ISERROR(1/G130),0,1)</f>
        <v>1</v>
      </c>
      <c r="AE130" s="1">
        <f>IF(ISERROR(1/H130),0,1)</f>
        <v>1</v>
      </c>
      <c r="AF130" s="1">
        <f>IF(ISERROR(1/I130),0,1)</f>
        <v>0</v>
      </c>
      <c r="AG130" s="1">
        <f>IF(ISERROR(1/J130),0,1)</f>
        <v>0</v>
      </c>
      <c r="AH130" s="1">
        <f>IF(ISERROR(1/Q130),0,1)</f>
        <v>0</v>
      </c>
      <c r="AI130" s="1">
        <f t="shared" si="29"/>
        <v>0</v>
      </c>
      <c r="AJ130" s="1">
        <f t="shared" si="29"/>
        <v>0</v>
      </c>
      <c r="AK130" s="1">
        <f t="shared" si="29"/>
        <v>0</v>
      </c>
      <c r="AL130" s="1">
        <f>IF(ISERROR(1/R130),0,1)</f>
        <v>0</v>
      </c>
      <c r="AM130" s="1">
        <f>IF(ISERROR(1/S130),0,1)</f>
        <v>0</v>
      </c>
      <c r="AN130" s="1">
        <f>IF(ISERROR(1/N130),0,1)</f>
        <v>0</v>
      </c>
      <c r="AO130" s="1">
        <f>IF(ISERROR(1/T130),0,1)</f>
        <v>0</v>
      </c>
      <c r="AP130" s="1">
        <f>IF(ISERROR(1/U130),0,1)</f>
        <v>0</v>
      </c>
      <c r="AQ130" s="1">
        <f>IF(ISERROR(1/O130),0,1)</f>
        <v>0</v>
      </c>
      <c r="AR130" s="1">
        <f>IF(ISERROR(1/P130),0,1)</f>
        <v>0</v>
      </c>
      <c r="AS130" s="1">
        <f>IF(ISERROR(1/V130),0,1)</f>
        <v>0</v>
      </c>
    </row>
    <row r="131" spans="2:45" ht="18" customHeight="1">
      <c r="B131" s="372"/>
      <c r="C131" s="391" t="s">
        <v>64</v>
      </c>
      <c r="D131" s="355"/>
      <c r="E131" s="115"/>
      <c r="F131" s="118"/>
      <c r="G131" s="214"/>
      <c r="H131" s="115">
        <v>0.18</v>
      </c>
      <c r="I131" s="115"/>
      <c r="J131" s="115"/>
      <c r="K131" s="116"/>
      <c r="L131" s="116"/>
      <c r="M131" s="115"/>
      <c r="N131" s="115"/>
      <c r="O131" s="115"/>
      <c r="P131" s="115"/>
      <c r="Q131" s="115"/>
      <c r="R131" s="116"/>
      <c r="S131" s="116"/>
      <c r="T131" s="131"/>
      <c r="U131" s="115"/>
      <c r="V131" s="117"/>
      <c r="W131" s="24">
        <f>SUM(AB131:AS131)</f>
        <v>1</v>
      </c>
      <c r="X131" s="34">
        <f>SUMPRODUCT(E$16:V$16,E131:V131)/AA131</f>
        <v>0.18</v>
      </c>
      <c r="Y131" s="127"/>
      <c r="Z131" s="127"/>
      <c r="AA131" s="160">
        <f>SUMPRODUCT(E$16:V$16,AB131:AS131)</f>
        <v>2712000</v>
      </c>
      <c r="AB131" s="1">
        <f>IF(ISERROR(1/E131),0,1)</f>
        <v>0</v>
      </c>
      <c r="AC131" s="1">
        <f>IF(ISERROR(1/F131),0,1)</f>
        <v>0</v>
      </c>
      <c r="AD131" s="1">
        <f>IF(ISERROR(1/G131),0,1)</f>
        <v>0</v>
      </c>
      <c r="AE131" s="1">
        <f>IF(ISERROR(1/H131),0,1)</f>
        <v>1</v>
      </c>
      <c r="AF131" s="1">
        <f>IF(ISERROR(1/I131),0,1)</f>
        <v>0</v>
      </c>
      <c r="AG131" s="1">
        <f>IF(ISERROR(1/J131),0,1)</f>
        <v>0</v>
      </c>
      <c r="AH131" s="1">
        <f>IF(ISERROR(1/Q131),0,1)</f>
        <v>0</v>
      </c>
      <c r="AI131" s="1">
        <f t="shared" si="29"/>
        <v>0</v>
      </c>
      <c r="AJ131" s="1">
        <f t="shared" si="29"/>
        <v>0</v>
      </c>
      <c r="AK131" s="1">
        <f t="shared" si="29"/>
        <v>0</v>
      </c>
      <c r="AL131" s="1">
        <f>IF(ISERROR(1/R131),0,1)</f>
        <v>0</v>
      </c>
      <c r="AM131" s="1">
        <f>IF(ISERROR(1/S131),0,1)</f>
        <v>0</v>
      </c>
      <c r="AN131" s="1">
        <f>IF(ISERROR(1/N131),0,1)</f>
        <v>0</v>
      </c>
      <c r="AO131" s="1">
        <f>IF(ISERROR(1/T131),0,1)</f>
        <v>0</v>
      </c>
      <c r="AP131" s="1">
        <f>IF(ISERROR(1/U131),0,1)</f>
        <v>0</v>
      </c>
      <c r="AQ131" s="1">
        <f>IF(ISERROR(1/O131),0,1)</f>
        <v>0</v>
      </c>
      <c r="AR131" s="1">
        <f>IF(ISERROR(1/P131),0,1)</f>
        <v>0</v>
      </c>
      <c r="AS131" s="1">
        <f>IF(ISERROR(1/V131),0,1)</f>
        <v>0</v>
      </c>
    </row>
    <row r="132" spans="2:45" ht="18" customHeight="1">
      <c r="B132" s="372"/>
      <c r="C132" s="391" t="s">
        <v>65</v>
      </c>
      <c r="D132" s="355"/>
      <c r="E132" s="115"/>
      <c r="F132" s="115">
        <v>0.3943</v>
      </c>
      <c r="G132" s="214">
        <v>0.5289871603638384</v>
      </c>
      <c r="H132" s="115">
        <v>0.38</v>
      </c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30"/>
      <c r="U132" s="115"/>
      <c r="V132" s="117"/>
      <c r="W132" s="24">
        <f>SUM(AB132:AS132)</f>
        <v>3</v>
      </c>
      <c r="X132" s="34">
        <f>SUMPRODUCT(E$17:V$17,E132:V132)/AA132</f>
        <v>0.4245770676592821</v>
      </c>
      <c r="Y132" s="127"/>
      <c r="Z132" s="127"/>
      <c r="AA132" s="160">
        <f>SUMPRODUCT(E$17:V$17,AB132:AS132)</f>
        <v>16489522</v>
      </c>
      <c r="AB132" s="1">
        <f>IF(ISERROR(1/E132),0,1)</f>
        <v>0</v>
      </c>
      <c r="AC132" s="1">
        <f>IF(ISERROR(1/F132),0,1)</f>
        <v>1</v>
      </c>
      <c r="AD132" s="1">
        <f>IF(ISERROR(1/G132),0,1)</f>
        <v>1</v>
      </c>
      <c r="AE132" s="1">
        <f>IF(ISERROR(1/H132),0,1)</f>
        <v>1</v>
      </c>
      <c r="AF132" s="1">
        <f>IF(ISERROR(1/I132),0,1)</f>
        <v>0</v>
      </c>
      <c r="AG132" s="1">
        <f>IF(ISERROR(1/J132),0,1)</f>
        <v>0</v>
      </c>
      <c r="AH132" s="1">
        <f>IF(ISERROR(1/Q132),0,1)</f>
        <v>0</v>
      </c>
      <c r="AI132" s="1">
        <f t="shared" si="29"/>
        <v>0</v>
      </c>
      <c r="AJ132" s="1">
        <f t="shared" si="29"/>
        <v>0</v>
      </c>
      <c r="AK132" s="1">
        <f t="shared" si="29"/>
        <v>0</v>
      </c>
      <c r="AL132" s="1">
        <f>IF(ISERROR(1/R132),0,1)</f>
        <v>0</v>
      </c>
      <c r="AM132" s="1">
        <f>IF(ISERROR(1/S132),0,1)</f>
        <v>0</v>
      </c>
      <c r="AN132" s="1">
        <f>IF(ISERROR(1/N132),0,1)</f>
        <v>0</v>
      </c>
      <c r="AO132" s="1">
        <f>IF(ISERROR(1/T132),0,1)</f>
        <v>0</v>
      </c>
      <c r="AP132" s="1">
        <f>IF(ISERROR(1/U132),0,1)</f>
        <v>0</v>
      </c>
      <c r="AQ132" s="1">
        <f>IF(ISERROR(1/O132),0,1)</f>
        <v>0</v>
      </c>
      <c r="AR132" s="1">
        <f>IF(ISERROR(1/P132),0,1)</f>
        <v>0</v>
      </c>
      <c r="AS132" s="1">
        <f>IF(ISERROR(1/V132),0,1)</f>
        <v>0</v>
      </c>
    </row>
    <row r="133" spans="2:26" ht="18" customHeight="1">
      <c r="B133" s="372"/>
      <c r="C133" s="3" t="s">
        <v>75</v>
      </c>
      <c r="D133" s="25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32"/>
      <c r="X133" s="12" t="s">
        <v>34</v>
      </c>
      <c r="Y133" s="127"/>
      <c r="Z133" s="127"/>
    </row>
    <row r="134" spans="2:26" ht="18" customHeight="1">
      <c r="B134" s="372"/>
      <c r="C134" s="403" t="s">
        <v>76</v>
      </c>
      <c r="D134" s="404"/>
      <c r="E134" s="62"/>
      <c r="F134" s="62"/>
      <c r="G134" s="106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149"/>
      <c r="U134" s="62"/>
      <c r="V134" s="62"/>
      <c r="W134" s="107"/>
      <c r="X134" s="108"/>
      <c r="Y134" s="127"/>
      <c r="Z134" s="127"/>
    </row>
    <row r="135" spans="2:45" ht="18" customHeight="1">
      <c r="B135" s="372"/>
      <c r="C135" s="396" t="s">
        <v>62</v>
      </c>
      <c r="D135" s="357"/>
      <c r="E135" s="115"/>
      <c r="F135" s="115"/>
      <c r="G135" s="115"/>
      <c r="H135" s="115">
        <v>0.65</v>
      </c>
      <c r="I135" s="150"/>
      <c r="J135" s="115"/>
      <c r="K135" s="116"/>
      <c r="L135" s="116"/>
      <c r="M135" s="115"/>
      <c r="N135" s="115"/>
      <c r="O135" s="115"/>
      <c r="P135" s="115"/>
      <c r="Q135" s="115"/>
      <c r="R135" s="115"/>
      <c r="S135" s="115"/>
      <c r="T135" s="130"/>
      <c r="U135" s="115"/>
      <c r="V135" s="117"/>
      <c r="W135" s="24">
        <f>SUM(AB135:AS135)</f>
        <v>1</v>
      </c>
      <c r="X135" s="34">
        <f>SUMPRODUCT(E$14:V$14,E135:V135)/AA135</f>
        <v>0.65</v>
      </c>
      <c r="Y135" s="127"/>
      <c r="Z135" s="127"/>
      <c r="AA135" s="160">
        <f>SUMPRODUCT(E$14:V$14,AB135:AS135)</f>
        <v>2650000</v>
      </c>
      <c r="AB135" s="1">
        <f>IF(ISERROR(1/E135),0,1)</f>
        <v>0</v>
      </c>
      <c r="AC135" s="1">
        <f>IF(ISERROR(1/F135),0,1)</f>
        <v>0</v>
      </c>
      <c r="AD135" s="1">
        <f>IF(ISERROR(1/G135),0,1)</f>
        <v>0</v>
      </c>
      <c r="AE135" s="1">
        <f>IF(ISERROR(1/H135),0,1)</f>
        <v>1</v>
      </c>
      <c r="AF135" s="1">
        <f>IF(ISERROR(1/I135),0,1)</f>
        <v>0</v>
      </c>
      <c r="AG135" s="1">
        <f>IF(ISERROR(1/J135),0,1)</f>
        <v>0</v>
      </c>
      <c r="AH135" s="1">
        <f>IF(ISERROR(1/Q135),0,1)</f>
        <v>0</v>
      </c>
      <c r="AI135" s="1">
        <f aca="true" t="shared" si="30" ref="AI135:AK138">IF(ISERROR(1/K135),0,1)</f>
        <v>0</v>
      </c>
      <c r="AJ135" s="1">
        <f t="shared" si="30"/>
        <v>0</v>
      </c>
      <c r="AK135" s="1">
        <f t="shared" si="30"/>
        <v>0</v>
      </c>
      <c r="AL135" s="1">
        <f>IF(ISERROR(1/R135),0,1)</f>
        <v>0</v>
      </c>
      <c r="AM135" s="1">
        <f>IF(ISERROR(1/S135),0,1)</f>
        <v>0</v>
      </c>
      <c r="AN135" s="1">
        <f>IF(ISERROR(1/N135),0,1)</f>
        <v>0</v>
      </c>
      <c r="AO135" s="1">
        <f>IF(ISERROR(1/T135),0,1)</f>
        <v>0</v>
      </c>
      <c r="AP135" s="1">
        <f>IF(ISERROR(1/U135),0,1)</f>
        <v>0</v>
      </c>
      <c r="AQ135" s="1">
        <f>IF(ISERROR(1/O135),0,1)</f>
        <v>0</v>
      </c>
      <c r="AR135" s="1">
        <f>IF(ISERROR(1/P135),0,1)</f>
        <v>0</v>
      </c>
      <c r="AS135" s="1">
        <f>IF(ISERROR(1/V135),0,1)</f>
        <v>0</v>
      </c>
    </row>
    <row r="136" spans="2:45" ht="18" customHeight="1">
      <c r="B136" s="372"/>
      <c r="C136" s="396" t="s">
        <v>63</v>
      </c>
      <c r="D136" s="357"/>
      <c r="E136" s="115">
        <v>0.54</v>
      </c>
      <c r="F136" s="115">
        <v>0.81</v>
      </c>
      <c r="G136" s="115"/>
      <c r="H136" s="115">
        <v>0.56</v>
      </c>
      <c r="I136" s="150"/>
      <c r="J136" s="115"/>
      <c r="K136" s="116"/>
      <c r="L136" s="116"/>
      <c r="M136" s="115"/>
      <c r="N136" s="115"/>
      <c r="O136" s="115"/>
      <c r="P136" s="115"/>
      <c r="Q136" s="115"/>
      <c r="R136" s="115"/>
      <c r="S136" s="115"/>
      <c r="T136" s="130"/>
      <c r="U136" s="115"/>
      <c r="V136" s="117"/>
      <c r="W136" s="24">
        <f>SUM(AB136:AS136)</f>
        <v>3</v>
      </c>
      <c r="X136" s="34">
        <f>SUMPRODUCT(E$15:V$15,E136:V136)/AA136</f>
        <v>0.6087625792747925</v>
      </c>
      <c r="Y136" s="127"/>
      <c r="Z136" s="127"/>
      <c r="AA136" s="160">
        <f>SUMPRODUCT(E$15:V$15,AB136:AS136)</f>
        <v>36436743.45005968</v>
      </c>
      <c r="AB136" s="1">
        <f>IF(ISERROR(1/E136),0,1)</f>
        <v>1</v>
      </c>
      <c r="AC136" s="1">
        <f>IF(ISERROR(1/F136),0,1)</f>
        <v>1</v>
      </c>
      <c r="AD136" s="1">
        <f>IF(ISERROR(1/G136),0,1)</f>
        <v>0</v>
      </c>
      <c r="AE136" s="1">
        <f>IF(ISERROR(1/H136),0,1)</f>
        <v>1</v>
      </c>
      <c r="AF136" s="1">
        <f>IF(ISERROR(1/I136),0,1)</f>
        <v>0</v>
      </c>
      <c r="AG136" s="1">
        <f>IF(ISERROR(1/J136),0,1)</f>
        <v>0</v>
      </c>
      <c r="AH136" s="1">
        <f>IF(ISERROR(1/Q136),0,1)</f>
        <v>0</v>
      </c>
      <c r="AI136" s="1">
        <f t="shared" si="30"/>
        <v>0</v>
      </c>
      <c r="AJ136" s="1">
        <f t="shared" si="30"/>
        <v>0</v>
      </c>
      <c r="AK136" s="1">
        <f t="shared" si="30"/>
        <v>0</v>
      </c>
      <c r="AL136" s="1">
        <f>IF(ISERROR(1/R136),0,1)</f>
        <v>0</v>
      </c>
      <c r="AM136" s="1">
        <f>IF(ISERROR(1/S136),0,1)</f>
        <v>0</v>
      </c>
      <c r="AN136" s="1">
        <f>IF(ISERROR(1/N136),0,1)</f>
        <v>0</v>
      </c>
      <c r="AO136" s="1">
        <f>IF(ISERROR(1/T136),0,1)</f>
        <v>0</v>
      </c>
      <c r="AP136" s="1">
        <f>IF(ISERROR(1/U136),0,1)</f>
        <v>0</v>
      </c>
      <c r="AQ136" s="1">
        <f>IF(ISERROR(1/O136),0,1)</f>
        <v>0</v>
      </c>
      <c r="AR136" s="1">
        <f>IF(ISERROR(1/P136),0,1)</f>
        <v>0</v>
      </c>
      <c r="AS136" s="1">
        <f>IF(ISERROR(1/V136),0,1)</f>
        <v>0</v>
      </c>
    </row>
    <row r="137" spans="2:45" ht="18" customHeight="1">
      <c r="B137" s="372"/>
      <c r="C137" s="391" t="s">
        <v>64</v>
      </c>
      <c r="D137" s="355"/>
      <c r="E137" s="115"/>
      <c r="F137" s="294"/>
      <c r="G137" s="119"/>
      <c r="H137" s="115">
        <v>0.69</v>
      </c>
      <c r="I137" s="150"/>
      <c r="J137" s="115"/>
      <c r="K137" s="116"/>
      <c r="L137" s="116"/>
      <c r="M137" s="115"/>
      <c r="N137" s="115"/>
      <c r="O137" s="115"/>
      <c r="P137" s="115"/>
      <c r="Q137" s="115"/>
      <c r="R137" s="116"/>
      <c r="S137" s="116"/>
      <c r="T137" s="131"/>
      <c r="U137" s="115"/>
      <c r="V137" s="117"/>
      <c r="W137" s="24">
        <f>SUM(AB137:AS137)</f>
        <v>1</v>
      </c>
      <c r="X137" s="34">
        <f>SUMPRODUCT(E$16:V$16,E137:V137)/AA137</f>
        <v>0.69</v>
      </c>
      <c r="Y137" s="127"/>
      <c r="Z137" s="127"/>
      <c r="AA137" s="160">
        <f>SUMPRODUCT(E$16:V$16,AB137:AS137)</f>
        <v>2712000</v>
      </c>
      <c r="AB137" s="1">
        <f>IF(ISERROR(1/E137),0,1)</f>
        <v>0</v>
      </c>
      <c r="AC137" s="1">
        <f>IF(ISERROR(1/F137),0,1)</f>
        <v>0</v>
      </c>
      <c r="AD137" s="1">
        <f>IF(ISERROR(1/G137),0,1)</f>
        <v>0</v>
      </c>
      <c r="AE137" s="1">
        <f>IF(ISERROR(1/H137),0,1)</f>
        <v>1</v>
      </c>
      <c r="AF137" s="1">
        <f>IF(ISERROR(1/I137),0,1)</f>
        <v>0</v>
      </c>
      <c r="AG137" s="1">
        <f>IF(ISERROR(1/J137),0,1)</f>
        <v>0</v>
      </c>
      <c r="AH137" s="1">
        <f>IF(ISERROR(1/Q137),0,1)</f>
        <v>0</v>
      </c>
      <c r="AI137" s="1">
        <f t="shared" si="30"/>
        <v>0</v>
      </c>
      <c r="AJ137" s="1">
        <f t="shared" si="30"/>
        <v>0</v>
      </c>
      <c r="AK137" s="1">
        <f t="shared" si="30"/>
        <v>0</v>
      </c>
      <c r="AL137" s="1">
        <f>IF(ISERROR(1/R137),0,1)</f>
        <v>0</v>
      </c>
      <c r="AM137" s="1">
        <f>IF(ISERROR(1/S137),0,1)</f>
        <v>0</v>
      </c>
      <c r="AN137" s="1">
        <f>IF(ISERROR(1/N137),0,1)</f>
        <v>0</v>
      </c>
      <c r="AO137" s="1">
        <f>IF(ISERROR(1/T137),0,1)</f>
        <v>0</v>
      </c>
      <c r="AP137" s="1">
        <f>IF(ISERROR(1/U137),0,1)</f>
        <v>0</v>
      </c>
      <c r="AQ137" s="1">
        <f>IF(ISERROR(1/O137),0,1)</f>
        <v>0</v>
      </c>
      <c r="AR137" s="1">
        <f>IF(ISERROR(1/P137),0,1)</f>
        <v>0</v>
      </c>
      <c r="AS137" s="1">
        <f>IF(ISERROR(1/V137),0,1)</f>
        <v>0</v>
      </c>
    </row>
    <row r="138" spans="2:45" ht="18" customHeight="1">
      <c r="B138" s="372"/>
      <c r="C138" s="391" t="s">
        <v>65</v>
      </c>
      <c r="D138" s="355"/>
      <c r="E138" s="115"/>
      <c r="F138" s="115">
        <v>0.89</v>
      </c>
      <c r="G138" s="115"/>
      <c r="H138" s="115">
        <v>0.58</v>
      </c>
      <c r="I138" s="150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30"/>
      <c r="U138" s="115"/>
      <c r="V138" s="117"/>
      <c r="W138" s="24">
        <f>SUM(AB138:AS138)</f>
        <v>2</v>
      </c>
      <c r="X138" s="34">
        <f>SUMPRODUCT(E$17:V$17,E138:V138)/AA138</f>
        <v>0.8076892601661578</v>
      </c>
      <c r="Y138" s="127"/>
      <c r="Z138" s="127"/>
      <c r="AA138" s="160">
        <f>SUMPRODUCT(E$17:V$17,AB138:AS138)</f>
        <v>12432278</v>
      </c>
      <c r="AB138" s="1">
        <f>IF(ISERROR(1/E138),0,1)</f>
        <v>0</v>
      </c>
      <c r="AC138" s="1">
        <f>IF(ISERROR(1/F138),0,1)</f>
        <v>1</v>
      </c>
      <c r="AD138" s="1">
        <f>IF(ISERROR(1/G138),0,1)</f>
        <v>0</v>
      </c>
      <c r="AE138" s="1">
        <f>IF(ISERROR(1/H138),0,1)</f>
        <v>1</v>
      </c>
      <c r="AF138" s="1">
        <f>IF(ISERROR(1/I138),0,1)</f>
        <v>0</v>
      </c>
      <c r="AG138" s="1">
        <f>IF(ISERROR(1/J138),0,1)</f>
        <v>0</v>
      </c>
      <c r="AH138" s="1">
        <f>IF(ISERROR(1/Q138),0,1)</f>
        <v>0</v>
      </c>
      <c r="AI138" s="1">
        <f t="shared" si="30"/>
        <v>0</v>
      </c>
      <c r="AJ138" s="1">
        <f t="shared" si="30"/>
        <v>0</v>
      </c>
      <c r="AK138" s="1">
        <f t="shared" si="30"/>
        <v>0</v>
      </c>
      <c r="AL138" s="1">
        <f>IF(ISERROR(1/R138),0,1)</f>
        <v>0</v>
      </c>
      <c r="AM138" s="1">
        <f>IF(ISERROR(1/S138),0,1)</f>
        <v>0</v>
      </c>
      <c r="AN138" s="1">
        <f>IF(ISERROR(1/N138),0,1)</f>
        <v>0</v>
      </c>
      <c r="AO138" s="1">
        <f>IF(ISERROR(1/T138),0,1)</f>
        <v>0</v>
      </c>
      <c r="AP138" s="1">
        <f>IF(ISERROR(1/U138),0,1)</f>
        <v>0</v>
      </c>
      <c r="AQ138" s="1">
        <f>IF(ISERROR(1/O138),0,1)</f>
        <v>0</v>
      </c>
      <c r="AR138" s="1">
        <f>IF(ISERROR(1/P138),0,1)</f>
        <v>0</v>
      </c>
      <c r="AS138" s="1">
        <f>IF(ISERROR(1/V138),0,1)</f>
        <v>0</v>
      </c>
    </row>
    <row r="139" spans="2:45" ht="18" customHeight="1">
      <c r="B139" s="372"/>
      <c r="C139" s="403" t="s">
        <v>77</v>
      </c>
      <c r="D139" s="404"/>
      <c r="E139" s="62"/>
      <c r="F139" s="62"/>
      <c r="G139" s="106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149"/>
      <c r="U139" s="62"/>
      <c r="V139" s="62"/>
      <c r="W139" s="107"/>
      <c r="X139" s="108"/>
      <c r="Y139" s="127"/>
      <c r="Z139" s="127"/>
      <c r="AA139" s="160">
        <f>SUMPRODUCT(E$13:V$13,AB139:AS139)</f>
        <v>0</v>
      </c>
      <c r="AB139" s="1">
        <f>IF(E139&gt;0,1,0)</f>
        <v>0</v>
      </c>
      <c r="AC139" s="1">
        <f>IF(F139&gt;0,1,0)</f>
        <v>0</v>
      </c>
      <c r="AD139" s="1">
        <f>IF(G139&gt;0,1,0)</f>
        <v>0</v>
      </c>
      <c r="AE139" s="1">
        <f>IF(H139&gt;0,1,0)</f>
        <v>0</v>
      </c>
      <c r="AF139" s="1">
        <f>IF(I139&gt;0,1,0)</f>
        <v>0</v>
      </c>
      <c r="AG139" s="1">
        <f>IF(J139&gt;0,1,0)</f>
        <v>0</v>
      </c>
      <c r="AH139" s="1">
        <f>IF(Q139&gt;0,1,0)</f>
        <v>0</v>
      </c>
      <c r="AI139" s="1">
        <f>IF(K139&gt;0,1,0)</f>
        <v>0</v>
      </c>
      <c r="AJ139" s="1">
        <f>IF(L139&gt;0,1,0)</f>
        <v>0</v>
      </c>
      <c r="AK139" s="1">
        <f>IF(M139&gt;0,1,0)</f>
        <v>0</v>
      </c>
      <c r="AL139" s="1">
        <f>IF(R139&gt;0,1,0)</f>
        <v>0</v>
      </c>
      <c r="AM139" s="1">
        <f>IF(S139&gt;0,1,0)</f>
        <v>0</v>
      </c>
      <c r="AN139" s="1">
        <f>IF(N139&gt;0,1,0)</f>
        <v>0</v>
      </c>
      <c r="AO139" s="1">
        <f>IF(T139&gt;0,1,0)</f>
        <v>0</v>
      </c>
      <c r="AP139" s="1">
        <f>IF(U139&gt;0,1,0)</f>
        <v>0</v>
      </c>
      <c r="AQ139" s="1">
        <f>IF(O139&gt;0,1,0)</f>
        <v>0</v>
      </c>
      <c r="AR139" s="1">
        <f>IF(P139&gt;0,1,0)</f>
        <v>0</v>
      </c>
      <c r="AS139" s="1">
        <f>IF(V139&gt;0,1,0)</f>
        <v>0</v>
      </c>
    </row>
    <row r="140" spans="2:45" ht="18" customHeight="1">
      <c r="B140" s="372"/>
      <c r="C140" s="396" t="s">
        <v>62</v>
      </c>
      <c r="D140" s="357"/>
      <c r="E140" s="115"/>
      <c r="F140" s="115"/>
      <c r="G140" s="115">
        <v>0.22853735030856803</v>
      </c>
      <c r="H140" s="115">
        <v>0.1</v>
      </c>
      <c r="I140" s="115"/>
      <c r="J140" s="115"/>
      <c r="K140" s="116"/>
      <c r="L140" s="116"/>
      <c r="M140" s="115"/>
      <c r="N140" s="115"/>
      <c r="O140" s="115"/>
      <c r="P140" s="115"/>
      <c r="Q140" s="115"/>
      <c r="R140" s="115"/>
      <c r="S140" s="115"/>
      <c r="T140" s="130"/>
      <c r="U140" s="115"/>
      <c r="V140" s="117"/>
      <c r="W140" s="24">
        <f>SUM(AB140:AS140)</f>
        <v>2</v>
      </c>
      <c r="X140" s="34">
        <f>SUMPRODUCT(E$14:V$14,E140:V140)/AA140</f>
        <v>0.17434838503372393</v>
      </c>
      <c r="Y140" s="127"/>
      <c r="Z140" s="127"/>
      <c r="AA140" s="160">
        <f>SUMPRODUCT(E$14:V$14,AB140:AS140)</f>
        <v>6285855</v>
      </c>
      <c r="AB140" s="1">
        <f>IF(ISERROR(1/E140),0,1)</f>
        <v>0</v>
      </c>
      <c r="AC140" s="1">
        <f>IF(ISERROR(1/F140),0,1)</f>
        <v>0</v>
      </c>
      <c r="AD140" s="1">
        <f>IF(ISERROR(1/G140),0,1)</f>
        <v>1</v>
      </c>
      <c r="AE140" s="1">
        <f>IF(ISERROR(1/H140),0,1)</f>
        <v>1</v>
      </c>
      <c r="AF140" s="1">
        <f>IF(ISERROR(1/I140),0,1)</f>
        <v>0</v>
      </c>
      <c r="AG140" s="1">
        <f>IF(ISERROR(1/J140),0,1)</f>
        <v>0</v>
      </c>
      <c r="AH140" s="1">
        <f>IF(ISERROR(1/Q140),0,1)</f>
        <v>0</v>
      </c>
      <c r="AI140" s="1">
        <f aca="true" t="shared" si="31" ref="AI140:AK143">IF(ISERROR(1/K140),0,1)</f>
        <v>0</v>
      </c>
      <c r="AJ140" s="1">
        <f t="shared" si="31"/>
        <v>0</v>
      </c>
      <c r="AK140" s="1">
        <f t="shared" si="31"/>
        <v>0</v>
      </c>
      <c r="AL140" s="1">
        <f>IF(ISERROR(1/R140),0,1)</f>
        <v>0</v>
      </c>
      <c r="AM140" s="1">
        <f>IF(ISERROR(1/S140),0,1)</f>
        <v>0</v>
      </c>
      <c r="AN140" s="1">
        <f>IF(ISERROR(1/N140),0,1)</f>
        <v>0</v>
      </c>
      <c r="AO140" s="1">
        <f>IF(ISERROR(1/T140),0,1)</f>
        <v>0</v>
      </c>
      <c r="AP140" s="1">
        <f>IF(ISERROR(1/U140),0,1)</f>
        <v>0</v>
      </c>
      <c r="AQ140" s="1">
        <f>IF(ISERROR(1/O140),0,1)</f>
        <v>0</v>
      </c>
      <c r="AR140" s="1">
        <f>IF(ISERROR(1/P140),0,1)</f>
        <v>0</v>
      </c>
      <c r="AS140" s="1">
        <f>IF(ISERROR(1/V140),0,1)</f>
        <v>0</v>
      </c>
    </row>
    <row r="141" spans="2:45" ht="18" customHeight="1">
      <c r="B141" s="372"/>
      <c r="C141" s="396" t="s">
        <v>63</v>
      </c>
      <c r="D141" s="357"/>
      <c r="E141" s="115"/>
      <c r="F141" s="115"/>
      <c r="G141" s="115">
        <v>0.2572099620247373</v>
      </c>
      <c r="H141" s="115">
        <v>0.13</v>
      </c>
      <c r="I141" s="115"/>
      <c r="J141" s="115"/>
      <c r="K141" s="116"/>
      <c r="L141" s="116"/>
      <c r="M141" s="115"/>
      <c r="N141" s="115"/>
      <c r="O141" s="115"/>
      <c r="P141" s="115"/>
      <c r="Q141" s="115"/>
      <c r="R141" s="115"/>
      <c r="S141" s="115"/>
      <c r="T141" s="130"/>
      <c r="U141" s="115"/>
      <c r="V141" s="117"/>
      <c r="W141" s="24">
        <f>SUM(AB141:AS141)</f>
        <v>2</v>
      </c>
      <c r="X141" s="34">
        <f>SUMPRODUCT(E$15:V$15,E141:V141)/AA141</f>
        <v>0.1991188096746588</v>
      </c>
      <c r="Y141" s="127"/>
      <c r="Z141" s="127"/>
      <c r="AA141" s="160">
        <f>SUMPRODUCT(E$15:V$15,AB141:AS141)</f>
        <v>7333753</v>
      </c>
      <c r="AB141" s="1">
        <f>IF(ISERROR(1/E141),0,1)</f>
        <v>0</v>
      </c>
      <c r="AC141" s="1">
        <f>IF(ISERROR(1/F141),0,1)</f>
        <v>0</v>
      </c>
      <c r="AD141" s="1">
        <f>IF(ISERROR(1/G141),0,1)</f>
        <v>1</v>
      </c>
      <c r="AE141" s="1">
        <f>IF(ISERROR(1/H141),0,1)</f>
        <v>1</v>
      </c>
      <c r="AF141" s="1">
        <f>IF(ISERROR(1/I141),0,1)</f>
        <v>0</v>
      </c>
      <c r="AG141" s="1">
        <f>IF(ISERROR(1/J141),0,1)</f>
        <v>0</v>
      </c>
      <c r="AH141" s="1">
        <f>IF(ISERROR(1/Q141),0,1)</f>
        <v>0</v>
      </c>
      <c r="AI141" s="1">
        <f t="shared" si="31"/>
        <v>0</v>
      </c>
      <c r="AJ141" s="1">
        <f t="shared" si="31"/>
        <v>0</v>
      </c>
      <c r="AK141" s="1">
        <f t="shared" si="31"/>
        <v>0</v>
      </c>
      <c r="AL141" s="1">
        <f>IF(ISERROR(1/R141),0,1)</f>
        <v>0</v>
      </c>
      <c r="AM141" s="1">
        <f>IF(ISERROR(1/S141),0,1)</f>
        <v>0</v>
      </c>
      <c r="AN141" s="1">
        <f>IF(ISERROR(1/N141),0,1)</f>
        <v>0</v>
      </c>
      <c r="AO141" s="1">
        <f>IF(ISERROR(1/T141),0,1)</f>
        <v>0</v>
      </c>
      <c r="AP141" s="1">
        <f>IF(ISERROR(1/U141),0,1)</f>
        <v>0</v>
      </c>
      <c r="AQ141" s="1">
        <f>IF(ISERROR(1/O141),0,1)</f>
        <v>0</v>
      </c>
      <c r="AR141" s="1">
        <f>IF(ISERROR(1/P141),0,1)</f>
        <v>0</v>
      </c>
      <c r="AS141" s="1">
        <f>IF(ISERROR(1/V141),0,1)</f>
        <v>0</v>
      </c>
    </row>
    <row r="142" spans="2:45" ht="18" customHeight="1">
      <c r="B142" s="372"/>
      <c r="C142" s="391" t="s">
        <v>64</v>
      </c>
      <c r="D142" s="355"/>
      <c r="E142" s="115"/>
      <c r="F142" s="118"/>
      <c r="G142" s="115"/>
      <c r="H142" s="115">
        <v>0.19</v>
      </c>
      <c r="I142" s="115"/>
      <c r="J142" s="115"/>
      <c r="K142" s="116"/>
      <c r="L142" s="116"/>
      <c r="M142" s="115"/>
      <c r="N142" s="115"/>
      <c r="O142" s="115"/>
      <c r="P142" s="115"/>
      <c r="Q142" s="115"/>
      <c r="R142" s="116"/>
      <c r="S142" s="116"/>
      <c r="T142" s="131"/>
      <c r="U142" s="115"/>
      <c r="V142" s="117"/>
      <c r="W142" s="24">
        <f>SUM(AB142:AS142)</f>
        <v>1</v>
      </c>
      <c r="X142" s="34">
        <f>SUMPRODUCT(E$16:V$16,E142:V142)/AA142</f>
        <v>0.19</v>
      </c>
      <c r="Y142" s="127"/>
      <c r="Z142" s="127"/>
      <c r="AA142" s="160">
        <f>SUMPRODUCT(E$16:V$16,AB142:AS142)</f>
        <v>2712000</v>
      </c>
      <c r="AB142" s="1">
        <f>IF(ISERROR(1/E142),0,1)</f>
        <v>0</v>
      </c>
      <c r="AC142" s="1">
        <f>IF(ISERROR(1/F142),0,1)</f>
        <v>0</v>
      </c>
      <c r="AD142" s="1">
        <f>IF(ISERROR(1/G142),0,1)</f>
        <v>0</v>
      </c>
      <c r="AE142" s="1">
        <f>IF(ISERROR(1/H142),0,1)</f>
        <v>1</v>
      </c>
      <c r="AF142" s="1">
        <f>IF(ISERROR(1/I142),0,1)</f>
        <v>0</v>
      </c>
      <c r="AG142" s="1">
        <f>IF(ISERROR(1/J142),0,1)</f>
        <v>0</v>
      </c>
      <c r="AH142" s="1">
        <f>IF(ISERROR(1/Q142),0,1)</f>
        <v>0</v>
      </c>
      <c r="AI142" s="1">
        <f t="shared" si="31"/>
        <v>0</v>
      </c>
      <c r="AJ142" s="1">
        <f t="shared" si="31"/>
        <v>0</v>
      </c>
      <c r="AK142" s="1">
        <f t="shared" si="31"/>
        <v>0</v>
      </c>
      <c r="AL142" s="1">
        <f>IF(ISERROR(1/R142),0,1)</f>
        <v>0</v>
      </c>
      <c r="AM142" s="1">
        <f>IF(ISERROR(1/S142),0,1)</f>
        <v>0</v>
      </c>
      <c r="AN142" s="1">
        <f>IF(ISERROR(1/N142),0,1)</f>
        <v>0</v>
      </c>
      <c r="AO142" s="1">
        <f>IF(ISERROR(1/T142),0,1)</f>
        <v>0</v>
      </c>
      <c r="AP142" s="1">
        <f>IF(ISERROR(1/U142),0,1)</f>
        <v>0</v>
      </c>
      <c r="AQ142" s="1">
        <f>IF(ISERROR(1/O142),0,1)</f>
        <v>0</v>
      </c>
      <c r="AR142" s="1">
        <f>IF(ISERROR(1/P142),0,1)</f>
        <v>0</v>
      </c>
      <c r="AS142" s="1">
        <f>IF(ISERROR(1/V142),0,1)</f>
        <v>0</v>
      </c>
    </row>
    <row r="143" spans="2:45" ht="18" customHeight="1">
      <c r="B143" s="372"/>
      <c r="C143" s="391" t="s">
        <v>65</v>
      </c>
      <c r="D143" s="355"/>
      <c r="E143" s="115"/>
      <c r="F143" s="115"/>
      <c r="G143" s="115">
        <v>0.3247784504694218</v>
      </c>
      <c r="H143" s="115">
        <v>0.17</v>
      </c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30"/>
      <c r="U143" s="115"/>
      <c r="V143" s="117"/>
      <c r="W143" s="24">
        <f>SUM(AB143:AS143)</f>
        <v>2</v>
      </c>
      <c r="X143" s="34">
        <f>SUMPRODUCT(E$17:V$17,E143:V143)/AA143</f>
        <v>0.255342907831863</v>
      </c>
      <c r="Y143" s="127"/>
      <c r="Z143" s="127"/>
      <c r="AA143" s="160">
        <f>SUMPRODUCT(E$17:V$17,AB143:AS143)</f>
        <v>7358244</v>
      </c>
      <c r="AB143" s="1">
        <f>IF(ISERROR(1/E143),0,1)</f>
        <v>0</v>
      </c>
      <c r="AC143" s="1">
        <f>IF(ISERROR(1/F143),0,1)</f>
        <v>0</v>
      </c>
      <c r="AD143" s="1">
        <f>IF(ISERROR(1/G143),0,1)</f>
        <v>1</v>
      </c>
      <c r="AE143" s="1">
        <f>IF(ISERROR(1/H143),0,1)</f>
        <v>1</v>
      </c>
      <c r="AF143" s="1">
        <f>IF(ISERROR(1/I143),0,1)</f>
        <v>0</v>
      </c>
      <c r="AG143" s="1">
        <f>IF(ISERROR(1/J143),0,1)</f>
        <v>0</v>
      </c>
      <c r="AH143" s="1">
        <f>IF(ISERROR(1/Q143),0,1)</f>
        <v>0</v>
      </c>
      <c r="AI143" s="1">
        <f t="shared" si="31"/>
        <v>0</v>
      </c>
      <c r="AJ143" s="1">
        <f t="shared" si="31"/>
        <v>0</v>
      </c>
      <c r="AK143" s="1">
        <f t="shared" si="31"/>
        <v>0</v>
      </c>
      <c r="AL143" s="1">
        <f>IF(ISERROR(1/R143),0,1)</f>
        <v>0</v>
      </c>
      <c r="AM143" s="1">
        <f>IF(ISERROR(1/S143),0,1)</f>
        <v>0</v>
      </c>
      <c r="AN143" s="1">
        <f>IF(ISERROR(1/N143),0,1)</f>
        <v>0</v>
      </c>
      <c r="AO143" s="1">
        <f>IF(ISERROR(1/T143),0,1)</f>
        <v>0</v>
      </c>
      <c r="AP143" s="1">
        <f>IF(ISERROR(1/U143),0,1)</f>
        <v>0</v>
      </c>
      <c r="AQ143" s="1">
        <f>IF(ISERROR(1/O143),0,1)</f>
        <v>0</v>
      </c>
      <c r="AR143" s="1">
        <f>IF(ISERROR(1/P143),0,1)</f>
        <v>0</v>
      </c>
      <c r="AS143" s="1">
        <f>IF(ISERROR(1/V143),0,1)</f>
        <v>0</v>
      </c>
    </row>
    <row r="144" spans="2:26" ht="18" customHeight="1">
      <c r="B144" s="372"/>
      <c r="C144" s="403" t="s">
        <v>78</v>
      </c>
      <c r="D144" s="404"/>
      <c r="E144" s="62"/>
      <c r="F144" s="62"/>
      <c r="G144" s="106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149"/>
      <c r="U144" s="62"/>
      <c r="V144" s="62"/>
      <c r="W144" s="107"/>
      <c r="X144" s="108"/>
      <c r="Y144" s="127"/>
      <c r="Z144" s="127"/>
    </row>
    <row r="145" spans="2:45" ht="18" customHeight="1">
      <c r="B145" s="372"/>
      <c r="C145" s="396" t="s">
        <v>62</v>
      </c>
      <c r="D145" s="357"/>
      <c r="E145" s="115"/>
      <c r="F145" s="115"/>
      <c r="G145" s="115"/>
      <c r="H145" s="115">
        <v>0.25</v>
      </c>
      <c r="I145" s="115"/>
      <c r="J145" s="115"/>
      <c r="K145" s="116"/>
      <c r="L145" s="116"/>
      <c r="M145" s="115"/>
      <c r="N145" s="115"/>
      <c r="O145" s="115"/>
      <c r="P145" s="115"/>
      <c r="Q145" s="115"/>
      <c r="R145" s="115"/>
      <c r="S145" s="115"/>
      <c r="T145" s="130"/>
      <c r="U145" s="115"/>
      <c r="V145" s="117"/>
      <c r="W145" s="24">
        <f>SUM(AB145:AS145)</f>
        <v>1</v>
      </c>
      <c r="X145" s="34">
        <f>SUMPRODUCT(E$14:V$14,E145:V145)/AA145</f>
        <v>0.25</v>
      </c>
      <c r="Y145" s="127"/>
      <c r="Z145" s="127"/>
      <c r="AA145" s="160">
        <f>SUMPRODUCT(E$14:V$14,AB145:AS145)</f>
        <v>2650000</v>
      </c>
      <c r="AB145" s="1">
        <f>IF(ISERROR(1/E145),0,1)</f>
        <v>0</v>
      </c>
      <c r="AC145" s="1">
        <f>IF(ISERROR(1/F145),0,1)</f>
        <v>0</v>
      </c>
      <c r="AD145" s="1">
        <f>IF(ISERROR(1/G145),0,1)</f>
        <v>0</v>
      </c>
      <c r="AE145" s="1">
        <f>IF(ISERROR(1/H145),0,1)</f>
        <v>1</v>
      </c>
      <c r="AF145" s="1">
        <f>IF(ISERROR(1/I145),0,1)</f>
        <v>0</v>
      </c>
      <c r="AG145" s="1">
        <f>IF(ISERROR(1/J145),0,1)</f>
        <v>0</v>
      </c>
      <c r="AH145" s="1">
        <f>IF(ISERROR(1/Q145),0,1)</f>
        <v>0</v>
      </c>
      <c r="AI145" s="1">
        <f aca="true" t="shared" si="32" ref="AI145:AK148">IF(ISERROR(1/K145),0,1)</f>
        <v>0</v>
      </c>
      <c r="AJ145" s="1">
        <f t="shared" si="32"/>
        <v>0</v>
      </c>
      <c r="AK145" s="1">
        <f t="shared" si="32"/>
        <v>0</v>
      </c>
      <c r="AL145" s="1">
        <f>IF(ISERROR(1/R145),0,1)</f>
        <v>0</v>
      </c>
      <c r="AM145" s="1">
        <f>IF(ISERROR(1/S145),0,1)</f>
        <v>0</v>
      </c>
      <c r="AN145" s="1">
        <f>IF(ISERROR(1/N145),0,1)</f>
        <v>0</v>
      </c>
      <c r="AO145" s="1">
        <f>IF(ISERROR(1/T145),0,1)</f>
        <v>0</v>
      </c>
      <c r="AP145" s="1">
        <f>IF(ISERROR(1/U145),0,1)</f>
        <v>0</v>
      </c>
      <c r="AQ145" s="1">
        <f>IF(ISERROR(1/O145),0,1)</f>
        <v>0</v>
      </c>
      <c r="AR145" s="1">
        <f>IF(ISERROR(1/P145),0,1)</f>
        <v>0</v>
      </c>
      <c r="AS145" s="1">
        <f>IF(ISERROR(1/V145),0,1)</f>
        <v>0</v>
      </c>
    </row>
    <row r="146" spans="2:45" ht="18" customHeight="1">
      <c r="B146" s="372"/>
      <c r="C146" s="396" t="s">
        <v>63</v>
      </c>
      <c r="D146" s="357"/>
      <c r="E146" s="115">
        <v>0.46</v>
      </c>
      <c r="F146" s="115">
        <v>0.1877</v>
      </c>
      <c r="G146" s="115"/>
      <c r="H146" s="115">
        <v>0.3</v>
      </c>
      <c r="I146" s="115"/>
      <c r="J146" s="115"/>
      <c r="K146" s="116"/>
      <c r="L146" s="116"/>
      <c r="M146" s="115"/>
      <c r="N146" s="115"/>
      <c r="O146" s="115"/>
      <c r="P146" s="115"/>
      <c r="Q146" s="115"/>
      <c r="R146" s="115"/>
      <c r="S146" s="115"/>
      <c r="T146" s="130"/>
      <c r="U146" s="115"/>
      <c r="V146" s="117"/>
      <c r="W146" s="24">
        <f>SUM(AB146:AS146)</f>
        <v>3</v>
      </c>
      <c r="X146" s="34">
        <f>SUMPRODUCT(E$15:V$15,E146:V146)/AA146</f>
        <v>0.3777995445859448</v>
      </c>
      <c r="Y146" s="127"/>
      <c r="Z146" s="127"/>
      <c r="AA146" s="160">
        <f>SUMPRODUCT(E$15:V$15,AB146:AS146)</f>
        <v>36436743.45005968</v>
      </c>
      <c r="AB146" s="1">
        <f>IF(ISERROR(1/E146),0,1)</f>
        <v>1</v>
      </c>
      <c r="AC146" s="1">
        <f>IF(ISERROR(1/F146),0,1)</f>
        <v>1</v>
      </c>
      <c r="AD146" s="1">
        <f>IF(ISERROR(1/G146),0,1)</f>
        <v>0</v>
      </c>
      <c r="AE146" s="1">
        <f>IF(ISERROR(1/H146),0,1)</f>
        <v>1</v>
      </c>
      <c r="AF146" s="1">
        <f>IF(ISERROR(1/I146),0,1)</f>
        <v>0</v>
      </c>
      <c r="AG146" s="1">
        <f>IF(ISERROR(1/J146),0,1)</f>
        <v>0</v>
      </c>
      <c r="AH146" s="1">
        <f>IF(ISERROR(1/Q146),0,1)</f>
        <v>0</v>
      </c>
      <c r="AI146" s="1">
        <f t="shared" si="32"/>
        <v>0</v>
      </c>
      <c r="AJ146" s="1">
        <f t="shared" si="32"/>
        <v>0</v>
      </c>
      <c r="AK146" s="1">
        <f t="shared" si="32"/>
        <v>0</v>
      </c>
      <c r="AL146" s="1">
        <f>IF(ISERROR(1/R146),0,1)</f>
        <v>0</v>
      </c>
      <c r="AM146" s="1">
        <f>IF(ISERROR(1/S146),0,1)</f>
        <v>0</v>
      </c>
      <c r="AN146" s="1">
        <f>IF(ISERROR(1/N146),0,1)</f>
        <v>0</v>
      </c>
      <c r="AO146" s="1">
        <f>IF(ISERROR(1/T146),0,1)</f>
        <v>0</v>
      </c>
      <c r="AP146" s="1">
        <f>IF(ISERROR(1/U146),0,1)</f>
        <v>0</v>
      </c>
      <c r="AQ146" s="1">
        <f>IF(ISERROR(1/O146),0,1)</f>
        <v>0</v>
      </c>
      <c r="AR146" s="1">
        <f>IF(ISERROR(1/P146),0,1)</f>
        <v>0</v>
      </c>
      <c r="AS146" s="1">
        <f>IF(ISERROR(1/V146),0,1)</f>
        <v>0</v>
      </c>
    </row>
    <row r="147" spans="2:45" ht="18" customHeight="1">
      <c r="B147" s="372"/>
      <c r="C147" s="391" t="s">
        <v>64</v>
      </c>
      <c r="D147" s="355"/>
      <c r="E147" s="115"/>
      <c r="F147" s="118"/>
      <c r="G147" s="115"/>
      <c r="H147" s="115">
        <v>0.12</v>
      </c>
      <c r="I147" s="115"/>
      <c r="J147" s="115"/>
      <c r="K147" s="116"/>
      <c r="L147" s="116"/>
      <c r="M147" s="115"/>
      <c r="N147" s="115"/>
      <c r="O147" s="115"/>
      <c r="P147" s="115"/>
      <c r="Q147" s="115"/>
      <c r="R147" s="116"/>
      <c r="S147" s="116"/>
      <c r="T147" s="131"/>
      <c r="U147" s="115"/>
      <c r="V147" s="117"/>
      <c r="W147" s="24">
        <f>SUM(AB147:AS147)</f>
        <v>1</v>
      </c>
      <c r="X147" s="34">
        <f>SUMPRODUCT(E$16:V$16,E147:V147)/AA147</f>
        <v>0.12</v>
      </c>
      <c r="Y147" s="127"/>
      <c r="Z147" s="127"/>
      <c r="AA147" s="160">
        <f>SUMPRODUCT(E$16:V$16,AB147:AS147)</f>
        <v>2712000</v>
      </c>
      <c r="AB147" s="1">
        <f>IF(ISERROR(1/E147),0,1)</f>
        <v>0</v>
      </c>
      <c r="AC147" s="1">
        <f>IF(ISERROR(1/F147),0,1)</f>
        <v>0</v>
      </c>
      <c r="AD147" s="1">
        <f>IF(ISERROR(1/G147),0,1)</f>
        <v>0</v>
      </c>
      <c r="AE147" s="1">
        <f>IF(ISERROR(1/H147),0,1)</f>
        <v>1</v>
      </c>
      <c r="AF147" s="1">
        <f>IF(ISERROR(1/I147),0,1)</f>
        <v>0</v>
      </c>
      <c r="AG147" s="1">
        <f>IF(ISERROR(1/J147),0,1)</f>
        <v>0</v>
      </c>
      <c r="AH147" s="1">
        <f>IF(ISERROR(1/Q147),0,1)</f>
        <v>0</v>
      </c>
      <c r="AI147" s="1">
        <f t="shared" si="32"/>
        <v>0</v>
      </c>
      <c r="AJ147" s="1">
        <f t="shared" si="32"/>
        <v>0</v>
      </c>
      <c r="AK147" s="1">
        <f t="shared" si="32"/>
        <v>0</v>
      </c>
      <c r="AL147" s="1">
        <f>IF(ISERROR(1/R147),0,1)</f>
        <v>0</v>
      </c>
      <c r="AM147" s="1">
        <f>IF(ISERROR(1/S147),0,1)</f>
        <v>0</v>
      </c>
      <c r="AN147" s="1">
        <f>IF(ISERROR(1/N147),0,1)</f>
        <v>0</v>
      </c>
      <c r="AO147" s="1">
        <f>IF(ISERROR(1/T147),0,1)</f>
        <v>0</v>
      </c>
      <c r="AP147" s="1">
        <f>IF(ISERROR(1/U147),0,1)</f>
        <v>0</v>
      </c>
      <c r="AQ147" s="1">
        <f>IF(ISERROR(1/O147),0,1)</f>
        <v>0</v>
      </c>
      <c r="AR147" s="1">
        <f>IF(ISERROR(1/P147),0,1)</f>
        <v>0</v>
      </c>
      <c r="AS147" s="1">
        <f>IF(ISERROR(1/V147),0,1)</f>
        <v>0</v>
      </c>
    </row>
    <row r="148" spans="2:45" ht="18" customHeight="1" thickBot="1">
      <c r="B148" s="373"/>
      <c r="C148" s="391" t="s">
        <v>65</v>
      </c>
      <c r="D148" s="355"/>
      <c r="E148" s="175"/>
      <c r="F148" s="175">
        <v>0.1052</v>
      </c>
      <c r="G148" s="175"/>
      <c r="H148" s="175">
        <v>0.24</v>
      </c>
      <c r="I148" s="175"/>
      <c r="J148" s="175"/>
      <c r="K148" s="175"/>
      <c r="L148" s="175"/>
      <c r="M148" s="175"/>
      <c r="N148" s="175"/>
      <c r="O148" s="175"/>
      <c r="P148" s="175"/>
      <c r="Q148" s="175"/>
      <c r="R148" s="175"/>
      <c r="S148" s="175"/>
      <c r="T148" s="176"/>
      <c r="U148" s="175"/>
      <c r="V148" s="177"/>
      <c r="W148" s="172">
        <f>SUM(AB148:AS148)</f>
        <v>2</v>
      </c>
      <c r="X148" s="178">
        <f>SUMPRODUCT(E$17:V$17,E148:V148)/AA148</f>
        <v>0.1409918959019417</v>
      </c>
      <c r="Y148" s="127"/>
      <c r="Z148" s="127"/>
      <c r="AA148" s="160">
        <f>SUMPRODUCT(E$17:V$17,AB148:AS148)</f>
        <v>12432278</v>
      </c>
      <c r="AB148" s="1">
        <f>IF(ISERROR(1/E148),0,1)</f>
        <v>0</v>
      </c>
      <c r="AC148" s="1">
        <f>IF(ISERROR(1/F148),0,1)</f>
        <v>1</v>
      </c>
      <c r="AD148" s="1">
        <f>IF(ISERROR(1/G148),0,1)</f>
        <v>0</v>
      </c>
      <c r="AE148" s="1">
        <f>IF(ISERROR(1/H148),0,1)</f>
        <v>1</v>
      </c>
      <c r="AF148" s="1">
        <f>IF(ISERROR(1/I148),0,1)</f>
        <v>0</v>
      </c>
      <c r="AG148" s="1">
        <f>IF(ISERROR(1/J148),0,1)</f>
        <v>0</v>
      </c>
      <c r="AH148" s="1">
        <f>IF(ISERROR(1/Q148),0,1)</f>
        <v>0</v>
      </c>
      <c r="AI148" s="1">
        <f t="shared" si="32"/>
        <v>0</v>
      </c>
      <c r="AJ148" s="1">
        <f t="shared" si="32"/>
        <v>0</v>
      </c>
      <c r="AK148" s="1">
        <f t="shared" si="32"/>
        <v>0</v>
      </c>
      <c r="AL148" s="1">
        <f>IF(ISERROR(1/R148),0,1)</f>
        <v>0</v>
      </c>
      <c r="AM148" s="1">
        <f>IF(ISERROR(1/S148),0,1)</f>
        <v>0</v>
      </c>
      <c r="AN148" s="1">
        <f>IF(ISERROR(1/N148),0,1)</f>
        <v>0</v>
      </c>
      <c r="AO148" s="1">
        <f>IF(ISERROR(1/T148),0,1)</f>
        <v>0</v>
      </c>
      <c r="AP148" s="1">
        <f>IF(ISERROR(1/U148),0,1)</f>
        <v>0</v>
      </c>
      <c r="AQ148" s="1">
        <f>IF(ISERROR(1/O148),0,1)</f>
        <v>0</v>
      </c>
      <c r="AR148" s="1">
        <f>IF(ISERROR(1/P148),0,1)</f>
        <v>0</v>
      </c>
      <c r="AS148" s="1">
        <f>IF(ISERROR(1/V148),0,1)</f>
        <v>0</v>
      </c>
    </row>
    <row r="149" spans="2:26" ht="18" customHeight="1">
      <c r="B149" s="382" t="s">
        <v>109</v>
      </c>
      <c r="C149" s="94" t="s">
        <v>81</v>
      </c>
      <c r="D149" s="288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5"/>
      <c r="W149" s="96"/>
      <c r="X149" s="97" t="s">
        <v>34</v>
      </c>
      <c r="Y149" s="110"/>
      <c r="Z149" s="110"/>
    </row>
    <row r="150" spans="2:45" ht="18" customHeight="1">
      <c r="B150" s="383"/>
      <c r="C150" s="405" t="s">
        <v>90</v>
      </c>
      <c r="D150" s="406"/>
      <c r="E150" s="266">
        <f aca="true" t="shared" si="33" ref="E150:V150">IF(E25&gt;0,IF(E31&gt;0,IF(E83&gt;0,(E25+E31)/E83,"--"),"--"),"--")</f>
        <v>6.55559647424326</v>
      </c>
      <c r="F150" s="266">
        <f t="shared" si="33"/>
        <v>7.265966614611107</v>
      </c>
      <c r="G150" s="266" t="str">
        <f t="shared" si="33"/>
        <v>--</v>
      </c>
      <c r="H150" s="266">
        <f t="shared" si="33"/>
        <v>3.557344064386318</v>
      </c>
      <c r="I150" s="266" t="str">
        <f t="shared" si="33"/>
        <v>--</v>
      </c>
      <c r="J150" s="266" t="str">
        <f t="shared" si="33"/>
        <v>--</v>
      </c>
      <c r="K150" s="266" t="str">
        <f t="shared" si="33"/>
        <v>--</v>
      </c>
      <c r="L150" s="266" t="str">
        <f t="shared" si="33"/>
        <v>--</v>
      </c>
      <c r="M150" s="266" t="str">
        <f t="shared" si="33"/>
        <v>--</v>
      </c>
      <c r="N150" s="266">
        <f t="shared" si="33"/>
        <v>0.469410644920639</v>
      </c>
      <c r="O150" s="266">
        <f t="shared" si="33"/>
        <v>1.424011385585036</v>
      </c>
      <c r="P150" s="266" t="str">
        <f t="shared" si="33"/>
        <v>--</v>
      </c>
      <c r="Q150" s="266" t="str">
        <f>IF(Q25&gt;0,IF(Q31&gt;0,IF(Q83&gt;0,(Q25+Q31)/Q83,"--"),"--"),"--")</f>
        <v>--</v>
      </c>
      <c r="R150" s="266" t="str">
        <f>IF(R25&gt;0,IF(R31&gt;0,IF(R83&gt;0,(R25+R31)/R83,"--"),"--"),"--")</f>
        <v>--</v>
      </c>
      <c r="S150" s="266" t="str">
        <f>IF(S25&gt;0,IF(S31&gt;0,IF(S83&gt;0,(S25+S31)/S83,"--"),"--"),"--")</f>
        <v>--</v>
      </c>
      <c r="T150" s="266" t="str">
        <f>IF(T25&gt;0,IF(T31&gt;0,IF(T83&gt;0,(T25+T31)/T83,"--"),"--"),"--")</f>
        <v>--</v>
      </c>
      <c r="U150" s="266" t="str">
        <f>IF(U25&gt;0,IF(U31&gt;0,IF(U83&gt;0,(U25+U31)/U83,"--"),"--"),"--")</f>
        <v>--</v>
      </c>
      <c r="V150" s="266" t="str">
        <f t="shared" si="33"/>
        <v>--</v>
      </c>
      <c r="W150" s="295">
        <f>SUM(AB150:AS150)</f>
        <v>5</v>
      </c>
      <c r="X150" s="296">
        <f>SUMPRODUCT(E$13:V$13,E150:V150)/AA150</f>
        <v>6.301814648785326</v>
      </c>
      <c r="Y150" s="110"/>
      <c r="Z150" s="110"/>
      <c r="AA150" s="160">
        <f>SUMPRODUCT(E$13:V$13,AB150:AS150)</f>
        <v>27778247.500019997</v>
      </c>
      <c r="AB150" s="1">
        <f>IF(ISERROR(1/E150),0,1)</f>
        <v>1</v>
      </c>
      <c r="AC150" s="1">
        <f>IF(ISERROR(1/F150),0,1)</f>
        <v>1</v>
      </c>
      <c r="AD150" s="1">
        <f>IF(ISERROR(1/G150),0,1)</f>
        <v>0</v>
      </c>
      <c r="AE150" s="1">
        <f>IF(ISERROR(1/H150),0,1)</f>
        <v>1</v>
      </c>
      <c r="AF150" s="1">
        <f>IF(ISERROR(1/I150),0,1)</f>
        <v>0</v>
      </c>
      <c r="AG150" s="1">
        <f>IF(ISERROR(1/J150),0,1)</f>
        <v>0</v>
      </c>
      <c r="AH150" s="1">
        <f>IF(ISERROR(1/Q150),0,1)</f>
        <v>0</v>
      </c>
      <c r="AI150" s="1">
        <f>IF(ISERROR(1/K150),0,1)</f>
        <v>0</v>
      </c>
      <c r="AJ150" s="1">
        <f>IF(ISERROR(1/L150),0,1)</f>
        <v>0</v>
      </c>
      <c r="AK150" s="1">
        <f>IF(ISERROR(1/M150),0,1)</f>
        <v>0</v>
      </c>
      <c r="AL150" s="1">
        <f>IF(ISERROR(1/R150),0,1)</f>
        <v>0</v>
      </c>
      <c r="AM150" s="1">
        <f>IF(ISERROR(1/S150),0,1)</f>
        <v>0</v>
      </c>
      <c r="AN150" s="1">
        <f>IF(ISERROR(1/N150),0,1)</f>
        <v>1</v>
      </c>
      <c r="AO150" s="1">
        <f>IF(ISERROR(1/T150),0,1)</f>
        <v>0</v>
      </c>
      <c r="AP150" s="1">
        <f>IF(ISERROR(1/U150),0,1)</f>
        <v>0</v>
      </c>
      <c r="AQ150" s="1">
        <f>IF(ISERROR(1/O150),0,1)</f>
        <v>1</v>
      </c>
      <c r="AR150" s="1">
        <f>IF(ISERROR(1/P150),0,1)</f>
        <v>0</v>
      </c>
      <c r="AS150" s="1">
        <f>IF(ISERROR(1/V150),0,1)</f>
        <v>0</v>
      </c>
    </row>
    <row r="151" spans="2:45" ht="18" customHeight="1">
      <c r="B151" s="383"/>
      <c r="C151" s="396" t="s">
        <v>62</v>
      </c>
      <c r="D151" s="357"/>
      <c r="E151" s="157" t="str">
        <f aca="true" t="shared" si="34" ref="E151:V151">IF(E84&gt;0,IF(E$83&gt;0,(E77-E$76+E32-E$31)/(E84-E$83),"--"),"--")</f>
        <v>--</v>
      </c>
      <c r="F151" s="157">
        <f t="shared" si="34"/>
        <v>23.59068040868252</v>
      </c>
      <c r="G151" s="157" t="str">
        <f t="shared" si="34"/>
        <v>--</v>
      </c>
      <c r="H151" s="157">
        <f t="shared" si="34"/>
        <v>5.43956043956044</v>
      </c>
      <c r="I151" s="157" t="str">
        <f t="shared" si="34"/>
        <v>--</v>
      </c>
      <c r="J151" s="157" t="str">
        <f t="shared" si="34"/>
        <v>--</v>
      </c>
      <c r="K151" s="157" t="str">
        <f t="shared" si="34"/>
        <v>--</v>
      </c>
      <c r="L151" s="157" t="str">
        <f t="shared" si="34"/>
        <v>--</v>
      </c>
      <c r="M151" s="157" t="str">
        <f t="shared" si="34"/>
        <v>--</v>
      </c>
      <c r="N151" s="157" t="str">
        <f t="shared" si="34"/>
        <v>--</v>
      </c>
      <c r="O151" s="157">
        <f t="shared" si="34"/>
        <v>1.192073913162267</v>
      </c>
      <c r="P151" s="157" t="str">
        <f t="shared" si="34"/>
        <v>--</v>
      </c>
      <c r="Q151" s="157" t="str">
        <f>IF(Q84&gt;0,IF(Q$83&gt;0,(Q77-Q$76+Q32-Q$31)/(Q84-Q$83),"--"),"--")</f>
        <v>--</v>
      </c>
      <c r="R151" s="157" t="str">
        <f>IF(R84&gt;0,IF(R$83&gt;0,(R77-R$76+R32-R$31)/(R84-R$83),"--"),"--")</f>
        <v>--</v>
      </c>
      <c r="S151" s="157" t="str">
        <f>IF(S84&gt;0,IF(S$83&gt;0,(S77-S$76+S32-S$31)/(S84-S$83),"--"),"--")</f>
        <v>--</v>
      </c>
      <c r="T151" s="157" t="str">
        <f>IF(T84&gt;0,IF(T$83&gt;0,(T77-T$76+T32-T$31)/(T84-T$83),"--"),"--")</f>
        <v>--</v>
      </c>
      <c r="U151" s="157" t="str">
        <f>IF(U84&gt;0,IF(U$83&gt;0,(U77-U$76+U32-U$31)/(U84-U$83),"--"),"--")</f>
        <v>--</v>
      </c>
      <c r="V151" s="157" t="str">
        <f t="shared" si="34"/>
        <v>--</v>
      </c>
      <c r="W151" s="24">
        <f>SUM(AB151:AS151)</f>
        <v>3</v>
      </c>
      <c r="X151" s="19">
        <f>SUMPRODUCT(E$14:V$14,E151:V151)/AA151</f>
        <v>18.65922404505451</v>
      </c>
      <c r="Y151" s="110"/>
      <c r="Z151" s="110"/>
      <c r="AA151" s="160">
        <f>SUMPRODUCT(E$14:V$14,AB151:AS151)</f>
        <v>10987299</v>
      </c>
      <c r="AB151" s="1">
        <f>IF(ISERROR(1/E151),0,1)</f>
        <v>0</v>
      </c>
      <c r="AC151" s="1">
        <f>IF(ISERROR(1/F151),0,1)</f>
        <v>1</v>
      </c>
      <c r="AD151" s="1">
        <f>IF(ISERROR(1/G151),0,1)</f>
        <v>0</v>
      </c>
      <c r="AE151" s="1">
        <f>IF(ISERROR(1/H151),0,1)</f>
        <v>1</v>
      </c>
      <c r="AF151" s="1">
        <f>IF(ISERROR(1/I151),0,1)</f>
        <v>0</v>
      </c>
      <c r="AG151" s="1">
        <f>IF(ISERROR(1/J151),0,1)</f>
        <v>0</v>
      </c>
      <c r="AH151" s="1">
        <f>IF(ISERROR(1/Q151),0,1)</f>
        <v>0</v>
      </c>
      <c r="AI151" s="1">
        <f>IF(ISERROR(1/K151),0,1)</f>
        <v>0</v>
      </c>
      <c r="AJ151" s="1">
        <f>IF(ISERROR(1/L151),0,1)</f>
        <v>0</v>
      </c>
      <c r="AK151" s="1">
        <f>IF(ISERROR(1/M151),0,1)</f>
        <v>0</v>
      </c>
      <c r="AL151" s="1">
        <f>IF(ISERROR(1/R151),0,1)</f>
        <v>0</v>
      </c>
      <c r="AM151" s="1">
        <f>IF(ISERROR(1/S151),0,1)</f>
        <v>0</v>
      </c>
      <c r="AN151" s="1">
        <f>IF(ISERROR(1/N151),0,1)</f>
        <v>0</v>
      </c>
      <c r="AO151" s="1">
        <f>IF(ISERROR(1/T151),0,1)</f>
        <v>0</v>
      </c>
      <c r="AP151" s="1">
        <f>IF(ISERROR(1/U151),0,1)</f>
        <v>0</v>
      </c>
      <c r="AQ151" s="1">
        <f>IF(ISERROR(1/O151),0,1)</f>
        <v>1</v>
      </c>
      <c r="AR151" s="1">
        <f>IF(ISERROR(1/P151),0,1)</f>
        <v>0</v>
      </c>
      <c r="AS151" s="1">
        <f>IF(ISERROR(1/V151),0,1)</f>
        <v>0</v>
      </c>
    </row>
    <row r="152" spans="2:45" ht="18" customHeight="1">
      <c r="B152" s="383"/>
      <c r="C152" s="396" t="s">
        <v>63</v>
      </c>
      <c r="D152" s="357"/>
      <c r="E152" s="157">
        <f aca="true" t="shared" si="35" ref="E152:V152">IF(E85&gt;0,IF(E$83&gt;0,(E78-E$76+E33-E$31)/(E85-E$83),"--"),"--")</f>
        <v>12.309632146556327</v>
      </c>
      <c r="F152" s="157">
        <f t="shared" si="35"/>
        <v>28.502755827850688</v>
      </c>
      <c r="G152" s="157" t="str">
        <f t="shared" si="35"/>
        <v>--</v>
      </c>
      <c r="H152" s="157">
        <f t="shared" si="35"/>
        <v>5.280788177339901</v>
      </c>
      <c r="I152" s="157" t="str">
        <f t="shared" si="35"/>
        <v>--</v>
      </c>
      <c r="J152" s="157" t="str">
        <f t="shared" si="35"/>
        <v>--</v>
      </c>
      <c r="K152" s="157" t="str">
        <f t="shared" si="35"/>
        <v>--</v>
      </c>
      <c r="L152" s="157" t="str">
        <f t="shared" si="35"/>
        <v>--</v>
      </c>
      <c r="M152" s="157" t="str">
        <f t="shared" si="35"/>
        <v>--</v>
      </c>
      <c r="N152" s="157">
        <f t="shared" si="35"/>
        <v>1.450477022195126</v>
      </c>
      <c r="O152" s="157" t="str">
        <f t="shared" si="35"/>
        <v>--</v>
      </c>
      <c r="P152" s="157" t="str">
        <f t="shared" si="35"/>
        <v>--</v>
      </c>
      <c r="Q152" s="157" t="str">
        <f>IF(Q85&gt;0,IF(Q$83&gt;0,(Q78-Q$76+Q33-Q$31)/(Q85-Q$83),"--"),"--")</f>
        <v>--</v>
      </c>
      <c r="R152" s="157" t="str">
        <f>IF(R85&gt;0,IF(R$83&gt;0,(R78-R$76+R33-R$31)/(R85-R$83),"--"),"--")</f>
        <v>--</v>
      </c>
      <c r="S152" s="157" t="str">
        <f>IF(S85&gt;0,IF(S$83&gt;0,(S78-S$76+S33-S$31)/(S85-S$83),"--"),"--")</f>
        <v>--</v>
      </c>
      <c r="T152" s="157" t="str">
        <f>IF(T85&gt;0,IF(T$83&gt;0,(T78-T$76+T33-T$31)/(T85-T$83),"--"),"--")</f>
        <v>--</v>
      </c>
      <c r="U152" s="157" t="str">
        <f>IF(U85&gt;0,IF(U$83&gt;0,(U78-U$76+U33-U$31)/(U85-U$83),"--"),"--")</f>
        <v>--</v>
      </c>
      <c r="V152" s="157" t="str">
        <f t="shared" si="35"/>
        <v>--</v>
      </c>
      <c r="W152" s="24">
        <f>SUM(AB152:AS152)</f>
        <v>4</v>
      </c>
      <c r="X152" s="19">
        <f>SUMPRODUCT(E$15:V$15,E152:V152)/AA152</f>
        <v>15.30715357614983</v>
      </c>
      <c r="Y152" s="110"/>
      <c r="Z152" s="110"/>
      <c r="AA152" s="160">
        <f>SUMPRODUCT(E$15:V$15,AB152:AS152)</f>
        <v>37357456.45005968</v>
      </c>
      <c r="AB152" s="1">
        <f>IF(ISERROR(1/E152),0,1)</f>
        <v>1</v>
      </c>
      <c r="AC152" s="1">
        <f>IF(ISERROR(1/F152),0,1)</f>
        <v>1</v>
      </c>
      <c r="AD152" s="1">
        <f>IF(ISERROR(1/G152),0,1)</f>
        <v>0</v>
      </c>
      <c r="AE152" s="1">
        <f>IF(ISERROR(1/H152),0,1)</f>
        <v>1</v>
      </c>
      <c r="AF152" s="1">
        <f>IF(ISERROR(1/I152),0,1)</f>
        <v>0</v>
      </c>
      <c r="AG152" s="1">
        <f>IF(ISERROR(1/J152),0,1)</f>
        <v>0</v>
      </c>
      <c r="AH152" s="1">
        <f>IF(ISERROR(1/Q152),0,1)</f>
        <v>0</v>
      </c>
      <c r="AI152" s="1">
        <f>IF(ISERROR(1/K152),0,1)</f>
        <v>0</v>
      </c>
      <c r="AJ152" s="1">
        <f>IF(ISERROR(1/L152),0,1)</f>
        <v>0</v>
      </c>
      <c r="AK152" s="1">
        <f>IF(ISERROR(1/M152),0,1)</f>
        <v>0</v>
      </c>
      <c r="AL152" s="1">
        <f>IF(ISERROR(1/R152),0,1)</f>
        <v>0</v>
      </c>
      <c r="AM152" s="1">
        <f>IF(ISERROR(1/S152),0,1)</f>
        <v>0</v>
      </c>
      <c r="AN152" s="1">
        <f>IF(ISERROR(1/N152),0,1)</f>
        <v>1</v>
      </c>
      <c r="AO152" s="1">
        <f>IF(ISERROR(1/T152),0,1)</f>
        <v>0</v>
      </c>
      <c r="AP152" s="1">
        <f>IF(ISERROR(1/U152),0,1)</f>
        <v>0</v>
      </c>
      <c r="AQ152" s="1">
        <f>IF(ISERROR(1/O152),0,1)</f>
        <v>0</v>
      </c>
      <c r="AR152" s="1">
        <f>IF(ISERROR(1/P152),0,1)</f>
        <v>0</v>
      </c>
      <c r="AS152" s="1">
        <f>IF(ISERROR(1/V152),0,1)</f>
        <v>0</v>
      </c>
    </row>
    <row r="153" spans="2:45" ht="18" customHeight="1">
      <c r="B153" s="383"/>
      <c r="C153" s="391" t="s">
        <v>64</v>
      </c>
      <c r="D153" s="355"/>
      <c r="E153" s="157" t="str">
        <f aca="true" t="shared" si="36" ref="E153:V153">IF(E86&gt;0,IF(E$83&gt;0,(E79-E$76+E34-E$31)/(E86-E$83),"--"),"--")</f>
        <v>--</v>
      </c>
      <c r="F153" s="157" t="str">
        <f t="shared" si="36"/>
        <v>--</v>
      </c>
      <c r="G153" s="157" t="str">
        <f t="shared" si="36"/>
        <v>--</v>
      </c>
      <c r="H153" s="157">
        <f t="shared" si="36"/>
        <v>7.873239436619718</v>
      </c>
      <c r="I153" s="157" t="str">
        <f t="shared" si="36"/>
        <v>--</v>
      </c>
      <c r="J153" s="157" t="str">
        <f t="shared" si="36"/>
        <v>--</v>
      </c>
      <c r="K153" s="157" t="str">
        <f t="shared" si="36"/>
        <v>--</v>
      </c>
      <c r="L153" s="157" t="str">
        <f t="shared" si="36"/>
        <v>--</v>
      </c>
      <c r="M153" s="157" t="str">
        <f t="shared" si="36"/>
        <v>--</v>
      </c>
      <c r="N153" s="157" t="str">
        <f t="shared" si="36"/>
        <v>--</v>
      </c>
      <c r="O153" s="157" t="str">
        <f t="shared" si="36"/>
        <v>--</v>
      </c>
      <c r="P153" s="157" t="str">
        <f t="shared" si="36"/>
        <v>--</v>
      </c>
      <c r="Q153" s="157" t="str">
        <f>IF(Q86&gt;0,IF(Q$83&gt;0,(Q79-Q$76+Q34-Q$31)/(Q86-Q$83),"--"),"--")</f>
        <v>--</v>
      </c>
      <c r="R153" s="157" t="str">
        <f>IF(R86&gt;0,IF(R$83&gt;0,(R79-R$76+R34-R$31)/(R86-R$83),"--"),"--")</f>
        <v>--</v>
      </c>
      <c r="S153" s="157" t="str">
        <f>IF(S86&gt;0,IF(S$83&gt;0,(S79-S$76+S34-S$31)/(S86-S$83),"--"),"--")</f>
        <v>--</v>
      </c>
      <c r="T153" s="157" t="str">
        <f>IF(T86&gt;0,IF(T$83&gt;0,(T79-T$76+T34-T$31)/(T86-T$83),"--"),"--")</f>
        <v>--</v>
      </c>
      <c r="U153" s="157" t="str">
        <f>IF(U86&gt;0,IF(U$83&gt;0,(U79-U$76+U34-U$31)/(U86-U$83),"--"),"--")</f>
        <v>--</v>
      </c>
      <c r="V153" s="157" t="str">
        <f t="shared" si="36"/>
        <v>--</v>
      </c>
      <c r="W153" s="24">
        <f>SUM(AB153:AS153)</f>
        <v>1</v>
      </c>
      <c r="X153" s="19">
        <f>SUMPRODUCT(E$16:V$16,E153:V153)/AA153</f>
        <v>7.873239436619719</v>
      </c>
      <c r="Y153" s="125"/>
      <c r="Z153" s="125"/>
      <c r="AA153" s="160">
        <f>SUMPRODUCT(E$16:V$16,AB153:AS153)</f>
        <v>2712000</v>
      </c>
      <c r="AB153" s="1">
        <f>IF(ISERROR(1/E153),0,1)</f>
        <v>0</v>
      </c>
      <c r="AC153" s="1">
        <f>IF(ISERROR(1/F153),0,1)</f>
        <v>0</v>
      </c>
      <c r="AD153" s="1">
        <f>IF(ISERROR(1/G153),0,1)</f>
        <v>0</v>
      </c>
      <c r="AE153" s="1">
        <f>IF(ISERROR(1/H153),0,1)</f>
        <v>1</v>
      </c>
      <c r="AF153" s="1">
        <f>IF(ISERROR(1/I153),0,1)</f>
        <v>0</v>
      </c>
      <c r="AG153" s="1">
        <f>IF(ISERROR(1/J153),0,1)</f>
        <v>0</v>
      </c>
      <c r="AH153" s="1">
        <f>IF(ISERROR(1/Q153),0,1)</f>
        <v>0</v>
      </c>
      <c r="AI153" s="1">
        <f>IF(ISERROR(1/K153),0,1)</f>
        <v>0</v>
      </c>
      <c r="AJ153" s="1">
        <f>IF(ISERROR(1/L153),0,1)</f>
        <v>0</v>
      </c>
      <c r="AK153" s="1">
        <f>IF(ISERROR(1/M153),0,1)</f>
        <v>0</v>
      </c>
      <c r="AL153" s="1">
        <f>IF(ISERROR(1/R153),0,1)</f>
        <v>0</v>
      </c>
      <c r="AM153" s="1">
        <f>IF(ISERROR(1/S153),0,1)</f>
        <v>0</v>
      </c>
      <c r="AN153" s="1">
        <f>IF(ISERROR(1/N153),0,1)</f>
        <v>0</v>
      </c>
      <c r="AO153" s="1">
        <f>IF(ISERROR(1/T153),0,1)</f>
        <v>0</v>
      </c>
      <c r="AP153" s="1">
        <f>IF(ISERROR(1/U153),0,1)</f>
        <v>0</v>
      </c>
      <c r="AQ153" s="1">
        <f>IF(ISERROR(1/O153),0,1)</f>
        <v>0</v>
      </c>
      <c r="AR153" s="1">
        <f>IF(ISERROR(1/P153),0,1)</f>
        <v>0</v>
      </c>
      <c r="AS153" s="1">
        <f>IF(ISERROR(1/V153),0,1)</f>
        <v>0</v>
      </c>
    </row>
    <row r="154" spans="2:45" ht="18" customHeight="1">
      <c r="B154" s="383"/>
      <c r="C154" s="391" t="s">
        <v>65</v>
      </c>
      <c r="D154" s="355"/>
      <c r="E154" s="157" t="str">
        <f aca="true" t="shared" si="37" ref="E154:V154">IF(E87&gt;0,IF(E$83&gt;0,(E80-E$76+E35-E$31)/(E87-E$83),"--"),"--")</f>
        <v>--</v>
      </c>
      <c r="F154" s="157">
        <f t="shared" si="37"/>
        <v>39.661651283348085</v>
      </c>
      <c r="G154" s="157" t="str">
        <f t="shared" si="37"/>
        <v>--</v>
      </c>
      <c r="H154" s="157">
        <f t="shared" si="37"/>
        <v>8.583333333333334</v>
      </c>
      <c r="I154" s="157" t="str">
        <f t="shared" si="37"/>
        <v>--</v>
      </c>
      <c r="J154" s="157" t="str">
        <f t="shared" si="37"/>
        <v>--</v>
      </c>
      <c r="K154" s="157" t="str">
        <f t="shared" si="37"/>
        <v>--</v>
      </c>
      <c r="L154" s="157" t="str">
        <f t="shared" si="37"/>
        <v>--</v>
      </c>
      <c r="M154" s="157" t="str">
        <f t="shared" si="37"/>
        <v>--</v>
      </c>
      <c r="N154" s="157" t="str">
        <f t="shared" si="37"/>
        <v>--</v>
      </c>
      <c r="O154" s="157" t="str">
        <f t="shared" si="37"/>
        <v>--</v>
      </c>
      <c r="P154" s="157" t="str">
        <f t="shared" si="37"/>
        <v>--</v>
      </c>
      <c r="Q154" s="157" t="str">
        <f>IF(Q87&gt;0,IF(Q$83&gt;0,(Q80-Q$76+Q35-Q$31)/(Q87-Q$83),"--"),"--")</f>
        <v>--</v>
      </c>
      <c r="R154" s="157" t="str">
        <f>IF(R87&gt;0,IF(R$83&gt;0,(R80-R$76+R35-R$31)/(R87-R$83),"--"),"--")</f>
        <v>--</v>
      </c>
      <c r="S154" s="157" t="str">
        <f>IF(S87&gt;0,IF(S$83&gt;0,(S80-S$76+S35-S$31)/(S87-S$83),"--"),"--")</f>
        <v>--</v>
      </c>
      <c r="T154" s="157" t="str">
        <f>IF(T87&gt;0,IF(T$83&gt;0,(T80-T$76+T35-T$31)/(T87-T$83),"--"),"--")</f>
        <v>--</v>
      </c>
      <c r="U154" s="157" t="str">
        <f>IF(U87&gt;0,IF(U$83&gt;0,(U80-U$76+U35-U$31)/(U87-U$83),"--"),"--")</f>
        <v>--</v>
      </c>
      <c r="V154" s="157" t="str">
        <f t="shared" si="37"/>
        <v>--</v>
      </c>
      <c r="W154" s="24">
        <f>SUM(AB154:AS154)</f>
        <v>2</v>
      </c>
      <c r="X154" s="19">
        <f>SUMPRODUCT(E$17:V$17,E154:V154)/AA154</f>
        <v>31.409782434131657</v>
      </c>
      <c r="Y154" s="125"/>
      <c r="Z154" s="125"/>
      <c r="AA154" s="160">
        <f>SUMPRODUCT(E$17:V$17,AB154:AS154)</f>
        <v>12432278</v>
      </c>
      <c r="AB154" s="1">
        <f>IF(ISERROR(1/E154),0,1)</f>
        <v>0</v>
      </c>
      <c r="AC154" s="1">
        <f>IF(ISERROR(1/F154),0,1)</f>
        <v>1</v>
      </c>
      <c r="AD154" s="1">
        <f>IF(ISERROR(1/G154),0,1)</f>
        <v>0</v>
      </c>
      <c r="AE154" s="1">
        <f>IF(ISERROR(1/H154),0,1)</f>
        <v>1</v>
      </c>
      <c r="AF154" s="1">
        <f>IF(ISERROR(1/I154),0,1)</f>
        <v>0</v>
      </c>
      <c r="AG154" s="1">
        <f>IF(ISERROR(1/J154),0,1)</f>
        <v>0</v>
      </c>
      <c r="AH154" s="1">
        <f>IF(ISERROR(1/Q154),0,1)</f>
        <v>0</v>
      </c>
      <c r="AI154" s="1">
        <f>IF(ISERROR(1/K154),0,1)</f>
        <v>0</v>
      </c>
      <c r="AJ154" s="1">
        <f>IF(ISERROR(1/L154),0,1)</f>
        <v>0</v>
      </c>
      <c r="AK154" s="1">
        <f>IF(ISERROR(1/M154),0,1)</f>
        <v>0</v>
      </c>
      <c r="AL154" s="1">
        <f>IF(ISERROR(1/R154),0,1)</f>
        <v>0</v>
      </c>
      <c r="AM154" s="1">
        <f>IF(ISERROR(1/S154),0,1)</f>
        <v>0</v>
      </c>
      <c r="AN154" s="1">
        <f>IF(ISERROR(1/N154),0,1)</f>
        <v>0</v>
      </c>
      <c r="AO154" s="1">
        <f>IF(ISERROR(1/T154),0,1)</f>
        <v>0</v>
      </c>
      <c r="AP154" s="1">
        <f>IF(ISERROR(1/U154),0,1)</f>
        <v>0</v>
      </c>
      <c r="AQ154" s="1">
        <f>IF(ISERROR(1/O154),0,1)</f>
        <v>0</v>
      </c>
      <c r="AR154" s="1">
        <f>IF(ISERROR(1/P154),0,1)</f>
        <v>0</v>
      </c>
      <c r="AS154" s="1">
        <f>IF(ISERROR(1/V154),0,1)</f>
        <v>0</v>
      </c>
    </row>
    <row r="155" spans="2:26" ht="18" customHeight="1">
      <c r="B155" s="383"/>
      <c r="C155" s="3" t="s">
        <v>89</v>
      </c>
      <c r="D155" s="256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32"/>
      <c r="X155" s="12" t="s">
        <v>34</v>
      </c>
      <c r="Y155" s="127"/>
      <c r="Z155" s="127"/>
    </row>
    <row r="156" spans="2:45" ht="18" customHeight="1">
      <c r="B156" s="383"/>
      <c r="C156" s="405" t="s">
        <v>90</v>
      </c>
      <c r="D156" s="406"/>
      <c r="E156" s="158">
        <f aca="true" t="shared" si="38" ref="E156:V156">IF(E76&gt;0,E25/E76,"--")</f>
        <v>0.9411029192231256</v>
      </c>
      <c r="F156" s="158">
        <f t="shared" si="38"/>
        <v>0.9708092424172992</v>
      </c>
      <c r="G156" s="158">
        <f t="shared" si="38"/>
        <v>0.9572279579537541</v>
      </c>
      <c r="H156" s="158">
        <f t="shared" si="38"/>
        <v>0.9504950495049505</v>
      </c>
      <c r="I156" s="158">
        <f t="shared" si="38"/>
        <v>0.9356</v>
      </c>
      <c r="J156" s="158">
        <f t="shared" si="38"/>
        <v>0.9099476439790576</v>
      </c>
      <c r="K156" s="158" t="str">
        <f t="shared" si="38"/>
        <v>--</v>
      </c>
      <c r="L156" s="158" t="str">
        <f t="shared" si="38"/>
        <v>--</v>
      </c>
      <c r="M156" s="158">
        <f t="shared" si="38"/>
        <v>1</v>
      </c>
      <c r="N156" s="158">
        <f t="shared" si="38"/>
        <v>0.961538037789897</v>
      </c>
      <c r="O156" s="158">
        <f t="shared" si="38"/>
        <v>0.943</v>
      </c>
      <c r="P156" s="158" t="str">
        <f t="shared" si="38"/>
        <v>--</v>
      </c>
      <c r="Q156" s="158">
        <f>IF(Q76&gt;0,Q25/Q76,"--")</f>
        <v>0.9239241723806273</v>
      </c>
      <c r="R156" s="158">
        <f>IF(R76&gt;0,R25/R76,"--")</f>
        <v>0.9560531840447866</v>
      </c>
      <c r="S156" s="158">
        <f>IF(S76&gt;0,S25/S76,"--")</f>
        <v>0.9072057570305843</v>
      </c>
      <c r="T156" s="158">
        <f>IF(T76&gt;0,T25/T76,"--")</f>
        <v>0.9335015000051903</v>
      </c>
      <c r="U156" s="158">
        <f>IF(U76&gt;0,U25/U76,"--")</f>
        <v>0.9217555587850603</v>
      </c>
      <c r="V156" s="158" t="str">
        <f t="shared" si="38"/>
        <v>--</v>
      </c>
      <c r="W156" s="24">
        <f>SUM(AB156:AS156)</f>
        <v>14</v>
      </c>
      <c r="X156" s="19">
        <f>SUMPRODUCT(E$13:V$13,E156:V156)/AA156</f>
        <v>0.9416744270566784</v>
      </c>
      <c r="Y156" s="110"/>
      <c r="Z156" s="110"/>
      <c r="AA156" s="160">
        <f>SUMPRODUCT(E$13:V$13,AB156:AS156)</f>
        <v>34627624.50002</v>
      </c>
      <c r="AB156" s="1">
        <f>IF(ISERROR(1/E156),0,1)</f>
        <v>1</v>
      </c>
      <c r="AC156" s="1">
        <f>IF(ISERROR(1/F156),0,1)</f>
        <v>1</v>
      </c>
      <c r="AD156" s="1">
        <f>IF(ISERROR(1/G156),0,1)</f>
        <v>1</v>
      </c>
      <c r="AE156" s="1">
        <f>IF(ISERROR(1/H156),0,1)</f>
        <v>1</v>
      </c>
      <c r="AF156" s="1">
        <f>IF(ISERROR(1/I156),0,1)</f>
        <v>1</v>
      </c>
      <c r="AG156" s="1">
        <f>IF(ISERROR(1/J156),0,1)</f>
        <v>1</v>
      </c>
      <c r="AH156" s="1">
        <f>IF(ISERROR(1/Q156),0,1)</f>
        <v>1</v>
      </c>
      <c r="AI156" s="1">
        <f aca="true" t="shared" si="39" ref="AI156:AK160">IF(ISERROR(1/K156),0,1)</f>
        <v>0</v>
      </c>
      <c r="AJ156" s="1">
        <f t="shared" si="39"/>
        <v>0</v>
      </c>
      <c r="AK156" s="1">
        <f t="shared" si="39"/>
        <v>1</v>
      </c>
      <c r="AL156" s="1">
        <f>IF(ISERROR(1/R156),0,1)</f>
        <v>1</v>
      </c>
      <c r="AM156" s="1">
        <f>IF(ISERROR(1/S156),0,1)</f>
        <v>1</v>
      </c>
      <c r="AN156" s="1">
        <f>IF(ISERROR(1/N156),0,1)</f>
        <v>1</v>
      </c>
      <c r="AO156" s="1">
        <f>IF(ISERROR(1/T156),0,1)</f>
        <v>1</v>
      </c>
      <c r="AP156" s="1">
        <f>IF(ISERROR(1/U156),0,1)</f>
        <v>1</v>
      </c>
      <c r="AQ156" s="1">
        <f>IF(ISERROR(1/O156),0,1)</f>
        <v>1</v>
      </c>
      <c r="AR156" s="1">
        <f>IF(ISERROR(1/P156),0,1)</f>
        <v>0</v>
      </c>
      <c r="AS156" s="1">
        <f>IF(ISERROR(1/V156),0,1)</f>
        <v>0</v>
      </c>
    </row>
    <row r="157" spans="2:45" ht="18" customHeight="1">
      <c r="B157" s="383"/>
      <c r="C157" s="396" t="s">
        <v>62</v>
      </c>
      <c r="D157" s="357"/>
      <c r="E157" s="158">
        <f aca="true" t="shared" si="40" ref="E157:V157">IF(E77&gt;0,E26/E77,"--")</f>
        <v>0.9380764673196567</v>
      </c>
      <c r="F157" s="158">
        <f t="shared" si="40"/>
        <v>0.9523809523809523</v>
      </c>
      <c r="G157" s="158">
        <f t="shared" si="40"/>
        <v>0.9527941771745855</v>
      </c>
      <c r="H157" s="158">
        <f t="shared" si="40"/>
        <v>0.94</v>
      </c>
      <c r="I157" s="158">
        <f t="shared" si="40"/>
        <v>0.9356</v>
      </c>
      <c r="J157" s="158">
        <f t="shared" si="40"/>
        <v>0.9097960356219477</v>
      </c>
      <c r="K157" s="158" t="str">
        <f t="shared" si="40"/>
        <v>--</v>
      </c>
      <c r="L157" s="158" t="str">
        <f t="shared" si="40"/>
        <v>--</v>
      </c>
      <c r="M157" s="158">
        <f t="shared" si="40"/>
        <v>1</v>
      </c>
      <c r="N157" s="158">
        <f t="shared" si="40"/>
        <v>0.9615384615384616</v>
      </c>
      <c r="O157" s="158">
        <f t="shared" si="40"/>
        <v>0.943</v>
      </c>
      <c r="P157" s="158" t="str">
        <f t="shared" si="40"/>
        <v>--</v>
      </c>
      <c r="Q157" s="158" t="str">
        <f>IF(Q77&gt;0,Q26/Q77,"--")</f>
        <v>--</v>
      </c>
      <c r="R157" s="158">
        <f>IF(R77&gt;0,R26/R77,"--")</f>
        <v>0.9630236367891412</v>
      </c>
      <c r="S157" s="158" t="str">
        <f>IF(S77&gt;0,S26/S77,"--")</f>
        <v>--</v>
      </c>
      <c r="T157" s="158">
        <f>IF(T77&gt;0,T26/T77,"--")</f>
        <v>0.9334961832061068</v>
      </c>
      <c r="U157" s="158">
        <f>IF(U77&gt;0,U26/U77,"--")</f>
        <v>0.9958991391581373</v>
      </c>
      <c r="V157" s="158" t="str">
        <f t="shared" si="40"/>
        <v>--</v>
      </c>
      <c r="W157" s="24">
        <f>SUM(AB157:AS157)</f>
        <v>12</v>
      </c>
      <c r="X157" s="19">
        <f>SUMPRODUCT(E$14:V$14,E157:V157)/AA157</f>
        <v>0.9537890739818141</v>
      </c>
      <c r="Y157" s="110"/>
      <c r="Z157" s="110"/>
      <c r="AA157" s="160">
        <f>SUMPRODUCT(E$14:V$14,AB157:AS157)</f>
        <v>39576352.90006461</v>
      </c>
      <c r="AB157" s="1">
        <f>IF(ISERROR(1/E157),0,1)</f>
        <v>1</v>
      </c>
      <c r="AC157" s="1">
        <f>IF(ISERROR(1/F157),0,1)</f>
        <v>1</v>
      </c>
      <c r="AD157" s="1">
        <f>IF(ISERROR(1/G157),0,1)</f>
        <v>1</v>
      </c>
      <c r="AE157" s="1">
        <f>IF(ISERROR(1/H157),0,1)</f>
        <v>1</v>
      </c>
      <c r="AF157" s="1">
        <f>IF(ISERROR(1/I157),0,1)</f>
        <v>1</v>
      </c>
      <c r="AG157" s="1">
        <f>IF(ISERROR(1/J157),0,1)</f>
        <v>1</v>
      </c>
      <c r="AH157" s="1">
        <f>IF(ISERROR(1/Q157),0,1)</f>
        <v>0</v>
      </c>
      <c r="AI157" s="1">
        <f t="shared" si="39"/>
        <v>0</v>
      </c>
      <c r="AJ157" s="1">
        <f t="shared" si="39"/>
        <v>0</v>
      </c>
      <c r="AK157" s="1">
        <f t="shared" si="39"/>
        <v>1</v>
      </c>
      <c r="AL157" s="1">
        <f>IF(ISERROR(1/R157),0,1)</f>
        <v>1</v>
      </c>
      <c r="AM157" s="1">
        <f>IF(ISERROR(1/S157),0,1)</f>
        <v>0</v>
      </c>
      <c r="AN157" s="1">
        <f>IF(ISERROR(1/N157),0,1)</f>
        <v>1</v>
      </c>
      <c r="AO157" s="1">
        <f>IF(ISERROR(1/T157),0,1)</f>
        <v>1</v>
      </c>
      <c r="AP157" s="1">
        <f>IF(ISERROR(1/U157),0,1)</f>
        <v>1</v>
      </c>
      <c r="AQ157" s="1">
        <f>IF(ISERROR(1/O157),0,1)</f>
        <v>1</v>
      </c>
      <c r="AR157" s="1">
        <f>IF(ISERROR(1/P157),0,1)</f>
        <v>0</v>
      </c>
      <c r="AS157" s="1">
        <f>IF(ISERROR(1/V157),0,1)</f>
        <v>0</v>
      </c>
    </row>
    <row r="158" spans="2:45" ht="18" customHeight="1">
      <c r="B158" s="383"/>
      <c r="C158" s="396" t="s">
        <v>63</v>
      </c>
      <c r="D158" s="357"/>
      <c r="E158" s="158">
        <f aca="true" t="shared" si="41" ref="E158:V158">IF(E78&gt;0,E27/E78,"--")</f>
        <v>0.9395209679550165</v>
      </c>
      <c r="F158" s="158">
        <f t="shared" si="41"/>
        <v>0.9708736804827179</v>
      </c>
      <c r="G158" s="158">
        <f t="shared" si="41"/>
        <v>0.9624072212590954</v>
      </c>
      <c r="H158" s="158">
        <f t="shared" si="41"/>
        <v>0.9430284857571214</v>
      </c>
      <c r="I158" s="158">
        <f t="shared" si="41"/>
        <v>0.9355999378302766</v>
      </c>
      <c r="J158" s="158">
        <f t="shared" si="41"/>
        <v>0.9098927294398093</v>
      </c>
      <c r="K158" s="158" t="str">
        <f t="shared" si="41"/>
        <v>--</v>
      </c>
      <c r="L158" s="158" t="str">
        <f t="shared" si="41"/>
        <v>--</v>
      </c>
      <c r="M158" s="158">
        <f t="shared" si="41"/>
        <v>1</v>
      </c>
      <c r="N158" s="158">
        <f t="shared" si="41"/>
        <v>0.9615404297003501</v>
      </c>
      <c r="O158" s="158">
        <f t="shared" si="41"/>
        <v>0.9429962169629831</v>
      </c>
      <c r="P158" s="158" t="str">
        <f t="shared" si="41"/>
        <v>--</v>
      </c>
      <c r="Q158" s="158">
        <f>IF(Q78&gt;0,Q27/Q78,"--")</f>
        <v>0.9283930083741749</v>
      </c>
      <c r="R158" s="158">
        <f>IF(R78&gt;0,R27/R78,"--")</f>
        <v>0.963688927435675</v>
      </c>
      <c r="S158" s="158">
        <f>IF(S78&gt;0,S27/S78,"--")</f>
        <v>0.9329529243937232</v>
      </c>
      <c r="T158" s="158">
        <f>IF(T78&gt;0,T27/T78,"--")</f>
        <v>0.9334977366394163</v>
      </c>
      <c r="U158" s="158">
        <f>IF(U78&gt;0,U27/U78,"--")</f>
        <v>0.9964239271781534</v>
      </c>
      <c r="V158" s="158" t="str">
        <f t="shared" si="41"/>
        <v>--</v>
      </c>
      <c r="W158" s="24">
        <f>SUM(AB158:AS158)</f>
        <v>14</v>
      </c>
      <c r="X158" s="19">
        <f>SUMPRODUCT(E$15:V$15,E158:V158)/AA158</f>
        <v>0.9384822287551124</v>
      </c>
      <c r="Y158" s="110"/>
      <c r="Z158" s="110"/>
      <c r="AA158" s="160">
        <f>SUMPRODUCT(E$15:V$15,AB158:AS158)</f>
        <v>47097559.45005968</v>
      </c>
      <c r="AB158" s="1">
        <f>IF(ISERROR(1/E158),0,1)</f>
        <v>1</v>
      </c>
      <c r="AC158" s="1">
        <f>IF(ISERROR(1/F158),0,1)</f>
        <v>1</v>
      </c>
      <c r="AD158" s="1">
        <f>IF(ISERROR(1/G158),0,1)</f>
        <v>1</v>
      </c>
      <c r="AE158" s="1">
        <f>IF(ISERROR(1/H158),0,1)</f>
        <v>1</v>
      </c>
      <c r="AF158" s="1">
        <f>IF(ISERROR(1/I158),0,1)</f>
        <v>1</v>
      </c>
      <c r="AG158" s="1">
        <f>IF(ISERROR(1/J158),0,1)</f>
        <v>1</v>
      </c>
      <c r="AH158" s="1">
        <f>IF(ISERROR(1/Q158),0,1)</f>
        <v>1</v>
      </c>
      <c r="AI158" s="1">
        <f t="shared" si="39"/>
        <v>0</v>
      </c>
      <c r="AJ158" s="1">
        <f t="shared" si="39"/>
        <v>0</v>
      </c>
      <c r="AK158" s="1">
        <f t="shared" si="39"/>
        <v>1</v>
      </c>
      <c r="AL158" s="1">
        <f>IF(ISERROR(1/R158),0,1)</f>
        <v>1</v>
      </c>
      <c r="AM158" s="1">
        <f>IF(ISERROR(1/S158),0,1)</f>
        <v>1</v>
      </c>
      <c r="AN158" s="1">
        <f>IF(ISERROR(1/N158),0,1)</f>
        <v>1</v>
      </c>
      <c r="AO158" s="1">
        <f>IF(ISERROR(1/T158),0,1)</f>
        <v>1</v>
      </c>
      <c r="AP158" s="1">
        <f>IF(ISERROR(1/U158),0,1)</f>
        <v>1</v>
      </c>
      <c r="AQ158" s="1">
        <f>IF(ISERROR(1/O158),0,1)</f>
        <v>1</v>
      </c>
      <c r="AR158" s="1">
        <f>IF(ISERROR(1/P158),0,1)</f>
        <v>0</v>
      </c>
      <c r="AS158" s="1">
        <f>IF(ISERROR(1/V158),0,1)</f>
        <v>0</v>
      </c>
    </row>
    <row r="159" spans="2:45" ht="18" customHeight="1">
      <c r="B159" s="383"/>
      <c r="C159" s="391" t="s">
        <v>64</v>
      </c>
      <c r="D159" s="355"/>
      <c r="E159" s="158" t="str">
        <f aca="true" t="shared" si="42" ref="E159:V159">IF(E79&gt;0,E28/E79,"--")</f>
        <v>--</v>
      </c>
      <c r="F159" s="158" t="str">
        <f t="shared" si="42"/>
        <v>--</v>
      </c>
      <c r="G159" s="158" t="str">
        <f t="shared" si="42"/>
        <v>--</v>
      </c>
      <c r="H159" s="158">
        <f t="shared" si="42"/>
        <v>0.9446494464944649</v>
      </c>
      <c r="I159" s="158" t="str">
        <f t="shared" si="42"/>
        <v>--</v>
      </c>
      <c r="J159" s="158" t="str">
        <f t="shared" si="42"/>
        <v>--</v>
      </c>
      <c r="K159" s="158" t="str">
        <f t="shared" si="42"/>
        <v>--</v>
      </c>
      <c r="L159" s="158" t="str">
        <f t="shared" si="42"/>
        <v>--</v>
      </c>
      <c r="M159" s="158" t="str">
        <f t="shared" si="42"/>
        <v>--</v>
      </c>
      <c r="N159" s="158" t="str">
        <f t="shared" si="42"/>
        <v>--</v>
      </c>
      <c r="O159" s="158" t="str">
        <f t="shared" si="42"/>
        <v>--</v>
      </c>
      <c r="P159" s="158" t="str">
        <f t="shared" si="42"/>
        <v>--</v>
      </c>
      <c r="Q159" s="158" t="str">
        <f>IF(Q79&gt;0,Q28/Q79,"--")</f>
        <v>--</v>
      </c>
      <c r="R159" s="158" t="str">
        <f>IF(R79&gt;0,R28/R79,"--")</f>
        <v>--</v>
      </c>
      <c r="S159" s="158" t="str">
        <f>IF(S79&gt;0,S28/S79,"--")</f>
        <v>--</v>
      </c>
      <c r="T159" s="158" t="str">
        <f>IF(T79&gt;0,T28/T79,"--")</f>
        <v>--</v>
      </c>
      <c r="U159" s="158" t="str">
        <f>IF(U79&gt;0,U28/U79,"--")</f>
        <v>--</v>
      </c>
      <c r="V159" s="158" t="str">
        <f t="shared" si="42"/>
        <v>--</v>
      </c>
      <c r="W159" s="24">
        <f>SUM(AB159:AS159)</f>
        <v>1</v>
      </c>
      <c r="X159" s="19">
        <f>SUMPRODUCT(E$16:V$16,E159:V159)/AA159</f>
        <v>0.9446494464944649</v>
      </c>
      <c r="Y159" s="110"/>
      <c r="Z159" s="110"/>
      <c r="AA159" s="160">
        <f>SUMPRODUCT(E$16:V$16,AB159:AS159)</f>
        <v>2712000</v>
      </c>
      <c r="AB159" s="1">
        <f>IF(ISERROR(1/E159),0,1)</f>
        <v>0</v>
      </c>
      <c r="AC159" s="1">
        <f>IF(ISERROR(1/F159),0,1)</f>
        <v>0</v>
      </c>
      <c r="AD159" s="1">
        <f>IF(ISERROR(1/G159),0,1)</f>
        <v>0</v>
      </c>
      <c r="AE159" s="1">
        <f>IF(ISERROR(1/H159),0,1)</f>
        <v>1</v>
      </c>
      <c r="AF159" s="1">
        <f>IF(ISERROR(1/I159),0,1)</f>
        <v>0</v>
      </c>
      <c r="AG159" s="1">
        <f>IF(ISERROR(1/J159),0,1)</f>
        <v>0</v>
      </c>
      <c r="AH159" s="1">
        <f>IF(ISERROR(1/Q159),0,1)</f>
        <v>0</v>
      </c>
      <c r="AI159" s="1">
        <f t="shared" si="39"/>
        <v>0</v>
      </c>
      <c r="AJ159" s="1">
        <f t="shared" si="39"/>
        <v>0</v>
      </c>
      <c r="AK159" s="1">
        <f t="shared" si="39"/>
        <v>0</v>
      </c>
      <c r="AL159" s="1">
        <f>IF(ISERROR(1/R159),0,1)</f>
        <v>0</v>
      </c>
      <c r="AM159" s="1">
        <f>IF(ISERROR(1/S159),0,1)</f>
        <v>0</v>
      </c>
      <c r="AN159" s="1">
        <f>IF(ISERROR(1/N159),0,1)</f>
        <v>0</v>
      </c>
      <c r="AO159" s="1">
        <f>IF(ISERROR(1/T159),0,1)</f>
        <v>0</v>
      </c>
      <c r="AP159" s="1">
        <f>IF(ISERROR(1/U159),0,1)</f>
        <v>0</v>
      </c>
      <c r="AQ159" s="1">
        <f>IF(ISERROR(1/O159),0,1)</f>
        <v>0</v>
      </c>
      <c r="AR159" s="1">
        <f>IF(ISERROR(1/P159),0,1)</f>
        <v>0</v>
      </c>
      <c r="AS159" s="1">
        <f>IF(ISERROR(1/V159),0,1)</f>
        <v>0</v>
      </c>
    </row>
    <row r="160" spans="2:45" ht="18" customHeight="1" thickBot="1">
      <c r="B160" s="384"/>
      <c r="C160" s="391" t="s">
        <v>65</v>
      </c>
      <c r="D160" s="355"/>
      <c r="E160" s="210" t="str">
        <f aca="true" t="shared" si="43" ref="E160:V160">IF(E80&gt;0,E29/E80,"--")</f>
        <v>--</v>
      </c>
      <c r="F160" s="210">
        <f t="shared" si="43"/>
        <v>0.9708738373633987</v>
      </c>
      <c r="G160" s="210">
        <f t="shared" si="43"/>
        <v>0.9494115564933783</v>
      </c>
      <c r="H160" s="210">
        <f t="shared" si="43"/>
        <v>0.9437781109445277</v>
      </c>
      <c r="I160" s="210" t="str">
        <f t="shared" si="43"/>
        <v>--</v>
      </c>
      <c r="J160" s="210" t="str">
        <f t="shared" si="43"/>
        <v>--</v>
      </c>
      <c r="K160" s="210" t="str">
        <f t="shared" si="43"/>
        <v>--</v>
      </c>
      <c r="L160" s="210" t="str">
        <f t="shared" si="43"/>
        <v>--</v>
      </c>
      <c r="M160" s="210" t="str">
        <f t="shared" si="43"/>
        <v>--</v>
      </c>
      <c r="N160" s="210" t="str">
        <f t="shared" si="43"/>
        <v>--</v>
      </c>
      <c r="O160" s="210" t="str">
        <f t="shared" si="43"/>
        <v>--</v>
      </c>
      <c r="P160" s="210" t="str">
        <f t="shared" si="43"/>
        <v>--</v>
      </c>
      <c r="Q160" s="210" t="str">
        <f>IF(Q80&gt;0,Q29/Q80,"--")</f>
        <v>--</v>
      </c>
      <c r="R160" s="210" t="str">
        <f>IF(R80&gt;0,R29/R80,"--")</f>
        <v>--</v>
      </c>
      <c r="S160" s="210" t="str">
        <f>IF(S80&gt;0,S29/S80,"--")</f>
        <v>--</v>
      </c>
      <c r="T160" s="210" t="str">
        <f>IF(T80&gt;0,T29/T80,"--")</f>
        <v>--</v>
      </c>
      <c r="U160" s="210" t="str">
        <f>IF(U80&gt;0,U29/U80,"--")</f>
        <v>--</v>
      </c>
      <c r="V160" s="210" t="str">
        <f t="shared" si="43"/>
        <v>--</v>
      </c>
      <c r="W160" s="192">
        <f>SUM(AB160:AS160)</f>
        <v>3</v>
      </c>
      <c r="X160" s="33">
        <f>SUMPRODUCT(E$17:V$17,E160:V160)/AA160</f>
        <v>0.9601688149136941</v>
      </c>
      <c r="Y160" s="110"/>
      <c r="Z160" s="110"/>
      <c r="AA160" s="160">
        <f>SUMPRODUCT(E$17:V$17,AB160:AS160)</f>
        <v>16489522</v>
      </c>
      <c r="AB160" s="1">
        <f>IF(ISERROR(1/E160),0,1)</f>
        <v>0</v>
      </c>
      <c r="AC160" s="1">
        <f>IF(ISERROR(1/F160),0,1)</f>
        <v>1</v>
      </c>
      <c r="AD160" s="1">
        <f>IF(ISERROR(1/G160),0,1)</f>
        <v>1</v>
      </c>
      <c r="AE160" s="1">
        <f>IF(ISERROR(1/H160),0,1)</f>
        <v>1</v>
      </c>
      <c r="AF160" s="1">
        <f>IF(ISERROR(1/I160),0,1)</f>
        <v>0</v>
      </c>
      <c r="AG160" s="1">
        <f>IF(ISERROR(1/J160),0,1)</f>
        <v>0</v>
      </c>
      <c r="AH160" s="1">
        <f>IF(ISERROR(1/Q160),0,1)</f>
        <v>0</v>
      </c>
      <c r="AI160" s="1">
        <f t="shared" si="39"/>
        <v>0</v>
      </c>
      <c r="AJ160" s="1">
        <f t="shared" si="39"/>
        <v>0</v>
      </c>
      <c r="AK160" s="1">
        <f t="shared" si="39"/>
        <v>0</v>
      </c>
      <c r="AL160" s="1">
        <f>IF(ISERROR(1/R160),0,1)</f>
        <v>0</v>
      </c>
      <c r="AM160" s="1">
        <f>IF(ISERROR(1/S160),0,1)</f>
        <v>0</v>
      </c>
      <c r="AN160" s="1">
        <f>IF(ISERROR(1/N160),0,1)</f>
        <v>0</v>
      </c>
      <c r="AO160" s="1">
        <f>IF(ISERROR(1/T160),0,1)</f>
        <v>0</v>
      </c>
      <c r="AP160" s="1">
        <f>IF(ISERROR(1/U160),0,1)</f>
        <v>0</v>
      </c>
      <c r="AQ160" s="1">
        <f>IF(ISERROR(1/O160),0,1)</f>
        <v>0</v>
      </c>
      <c r="AR160" s="1">
        <f>IF(ISERROR(1/P160),0,1)</f>
        <v>0</v>
      </c>
      <c r="AS160" s="1">
        <f>IF(ISERROR(1/V160),0,1)</f>
        <v>0</v>
      </c>
    </row>
    <row r="161" spans="2:26" ht="18.75">
      <c r="B161" s="98" t="s">
        <v>123</v>
      </c>
      <c r="C161" s="98"/>
      <c r="D161" s="287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100"/>
      <c r="Y161" s="246"/>
      <c r="Z161" s="246"/>
    </row>
    <row r="162" spans="2:26" ht="18.75">
      <c r="B162" s="370" t="s">
        <v>45</v>
      </c>
      <c r="C162" s="3" t="s">
        <v>137</v>
      </c>
      <c r="D162" s="256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32"/>
      <c r="X162" s="12" t="s">
        <v>33</v>
      </c>
      <c r="Y162" s="128"/>
      <c r="Z162" s="128"/>
    </row>
    <row r="163" spans="2:26" ht="18">
      <c r="B163" s="339"/>
      <c r="C163" s="354" t="s">
        <v>3</v>
      </c>
      <c r="D163" s="355"/>
      <c r="E163" s="231">
        <v>187215</v>
      </c>
      <c r="F163" s="14">
        <v>77000</v>
      </c>
      <c r="G163" s="14">
        <v>40400</v>
      </c>
      <c r="H163" s="14">
        <f>25.61*1000</f>
        <v>25610</v>
      </c>
      <c r="I163" s="14">
        <v>9090</v>
      </c>
      <c r="J163" s="14">
        <v>9780</v>
      </c>
      <c r="K163" s="15">
        <v>8010</v>
      </c>
      <c r="L163" s="15">
        <v>5100</v>
      </c>
      <c r="M163" s="14">
        <v>4750</v>
      </c>
      <c r="N163" s="14">
        <v>3130</v>
      </c>
      <c r="O163" s="14">
        <v>1480</v>
      </c>
      <c r="P163" s="14">
        <v>2190</v>
      </c>
      <c r="Q163" s="14">
        <v>1125</v>
      </c>
      <c r="R163" s="14">
        <v>4040</v>
      </c>
      <c r="S163" s="235"/>
      <c r="T163" s="232">
        <v>1720</v>
      </c>
      <c r="U163" s="231">
        <v>2160</v>
      </c>
      <c r="V163" s="236"/>
      <c r="W163" s="24">
        <f>COUNT(E163:V163)</f>
        <v>16</v>
      </c>
      <c r="X163" s="18">
        <f>SUM(E163:V163)</f>
        <v>382800</v>
      </c>
      <c r="Y163" s="109"/>
      <c r="Z163" s="109"/>
    </row>
    <row r="164" spans="2:26" ht="18">
      <c r="B164" s="339"/>
      <c r="C164" s="356" t="s">
        <v>21</v>
      </c>
      <c r="D164" s="357"/>
      <c r="E164" s="231">
        <v>222839</v>
      </c>
      <c r="F164" s="14">
        <v>86320</v>
      </c>
      <c r="G164" s="14">
        <v>47260</v>
      </c>
      <c r="H164" s="14">
        <v>31740</v>
      </c>
      <c r="I164" s="14">
        <v>11140</v>
      </c>
      <c r="J164" s="14">
        <v>12420</v>
      </c>
      <c r="K164" s="15">
        <v>9630</v>
      </c>
      <c r="L164" s="15">
        <v>6050</v>
      </c>
      <c r="M164" s="14">
        <v>5760</v>
      </c>
      <c r="N164" s="14">
        <v>4040</v>
      </c>
      <c r="O164" s="14">
        <v>1740</v>
      </c>
      <c r="P164" s="14">
        <v>2780</v>
      </c>
      <c r="Q164" s="14"/>
      <c r="R164" s="14">
        <v>5970</v>
      </c>
      <c r="S164" s="235"/>
      <c r="T164" s="232">
        <v>2070</v>
      </c>
      <c r="U164" s="227"/>
      <c r="V164" s="236"/>
      <c r="W164" s="24">
        <f>COUNT(E164:V164)</f>
        <v>14</v>
      </c>
      <c r="X164" s="18">
        <f>SUM(E164:V164)</f>
        <v>449759</v>
      </c>
      <c r="Y164" s="109"/>
      <c r="Z164" s="109"/>
    </row>
    <row r="165" spans="2:26" ht="18">
      <c r="B165" s="339"/>
      <c r="C165" s="356" t="s">
        <v>22</v>
      </c>
      <c r="D165" s="357"/>
      <c r="E165" s="231">
        <v>257469</v>
      </c>
      <c r="F165" s="14">
        <v>98870</v>
      </c>
      <c r="G165" s="14">
        <v>52930</v>
      </c>
      <c r="H165" s="14">
        <f>38.56*1000</f>
        <v>38560</v>
      </c>
      <c r="I165" s="14">
        <v>13400</v>
      </c>
      <c r="J165" s="14">
        <v>15690</v>
      </c>
      <c r="K165" s="15">
        <v>12250</v>
      </c>
      <c r="L165" s="15">
        <v>7610</v>
      </c>
      <c r="M165" s="14">
        <v>7140</v>
      </c>
      <c r="N165" s="14">
        <v>5440</v>
      </c>
      <c r="O165" s="14">
        <v>2090</v>
      </c>
      <c r="P165" s="14">
        <v>3550</v>
      </c>
      <c r="Q165" s="14">
        <v>1418</v>
      </c>
      <c r="R165" s="14">
        <v>5920</v>
      </c>
      <c r="S165" s="235"/>
      <c r="T165" s="232">
        <v>2690</v>
      </c>
      <c r="U165" s="231">
        <v>3580</v>
      </c>
      <c r="V165" s="236"/>
      <c r="W165" s="24">
        <f>COUNT(E165:V165)</f>
        <v>16</v>
      </c>
      <c r="X165" s="18">
        <f>SUM(E165:V165)</f>
        <v>528607</v>
      </c>
      <c r="Y165" s="109"/>
      <c r="Z165" s="109"/>
    </row>
    <row r="166" spans="2:26" ht="18">
      <c r="B166" s="339"/>
      <c r="C166" s="354" t="s">
        <v>25</v>
      </c>
      <c r="D166" s="355"/>
      <c r="E166" s="231"/>
      <c r="F166" s="81"/>
      <c r="G166" s="13"/>
      <c r="H166" s="17">
        <f>31.2*1000</f>
        <v>31200</v>
      </c>
      <c r="I166" s="14"/>
      <c r="J166" s="14"/>
      <c r="K166" s="15"/>
      <c r="L166" s="15"/>
      <c r="M166" s="14"/>
      <c r="N166" s="14"/>
      <c r="O166" s="14"/>
      <c r="P166" s="14"/>
      <c r="Q166" s="14"/>
      <c r="R166" s="15"/>
      <c r="S166" s="219"/>
      <c r="T166" s="233"/>
      <c r="U166" s="231"/>
      <c r="V166" s="237"/>
      <c r="W166" s="24">
        <f>COUNT(E166:V166)</f>
        <v>1</v>
      </c>
      <c r="X166" s="18">
        <f>SUM(E166:V166)</f>
        <v>31200</v>
      </c>
      <c r="Y166" s="109"/>
      <c r="Z166" s="109"/>
    </row>
    <row r="167" spans="2:26" ht="18">
      <c r="B167" s="339"/>
      <c r="C167" s="354" t="s">
        <v>24</v>
      </c>
      <c r="D167" s="355"/>
      <c r="E167" s="227"/>
      <c r="F167" s="14">
        <v>90780</v>
      </c>
      <c r="G167" s="14">
        <v>51950</v>
      </c>
      <c r="H167" s="14">
        <f>37.08*1000</f>
        <v>37080</v>
      </c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235"/>
      <c r="T167" s="234"/>
      <c r="U167" s="231"/>
      <c r="V167" s="236"/>
      <c r="W167" s="24">
        <f>COUNT(E167:V167)</f>
        <v>3</v>
      </c>
      <c r="X167" s="18">
        <f>SUM(E167:V167)</f>
        <v>179810</v>
      </c>
      <c r="Y167" s="109"/>
      <c r="Z167" s="109"/>
    </row>
    <row r="168" spans="2:26" ht="18.75">
      <c r="B168" s="339"/>
      <c r="C168" s="3" t="s">
        <v>113</v>
      </c>
      <c r="D168" s="256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" t="s">
        <v>33</v>
      </c>
      <c r="Y168" s="128"/>
      <c r="Z168" s="128"/>
    </row>
    <row r="169" spans="2:26" ht="18">
      <c r="B169" s="339"/>
      <c r="C169" s="354" t="s">
        <v>3</v>
      </c>
      <c r="D169" s="355"/>
      <c r="E169" s="231">
        <v>379593</v>
      </c>
      <c r="F169" s="14">
        <v>148921</v>
      </c>
      <c r="G169" s="14">
        <v>78963</v>
      </c>
      <c r="H169" s="14">
        <v>43565</v>
      </c>
      <c r="I169" s="14">
        <v>18970</v>
      </c>
      <c r="J169" s="14">
        <v>18982</v>
      </c>
      <c r="K169" s="14">
        <v>16820</v>
      </c>
      <c r="L169" s="14">
        <v>10209</v>
      </c>
      <c r="M169" s="14">
        <v>9872</v>
      </c>
      <c r="N169" s="14">
        <v>6555</v>
      </c>
      <c r="O169" s="14">
        <v>3041</v>
      </c>
      <c r="P169" s="14">
        <v>4470</v>
      </c>
      <c r="Q169" s="14">
        <v>18205.127</v>
      </c>
      <c r="R169" s="14">
        <v>9208.979</v>
      </c>
      <c r="S169" s="212"/>
      <c r="T169" s="231">
        <v>3743</v>
      </c>
      <c r="U169" s="231">
        <v>4617</v>
      </c>
      <c r="V169" s="217"/>
      <c r="W169" s="24">
        <f>COUNT(E169:V169)</f>
        <v>16</v>
      </c>
      <c r="X169" s="18">
        <f>SUM(E169:V169)</f>
        <v>775735.106</v>
      </c>
      <c r="Y169" s="109"/>
      <c r="Z169" s="109"/>
    </row>
    <row r="170" spans="2:26" ht="18">
      <c r="B170" s="339"/>
      <c r="C170" s="356" t="s">
        <v>21</v>
      </c>
      <c r="D170" s="357"/>
      <c r="E170" s="231">
        <v>462356</v>
      </c>
      <c r="F170" s="14">
        <v>173466</v>
      </c>
      <c r="G170" s="14">
        <v>94973</v>
      </c>
      <c r="H170" s="14">
        <v>55521</v>
      </c>
      <c r="I170" s="14">
        <v>23590</v>
      </c>
      <c r="J170" s="14">
        <v>24586</v>
      </c>
      <c r="K170" s="14">
        <v>20590</v>
      </c>
      <c r="L170" s="14">
        <v>12333</v>
      </c>
      <c r="M170" s="14">
        <v>12285</v>
      </c>
      <c r="N170" s="14">
        <v>8380</v>
      </c>
      <c r="O170" s="14">
        <v>3615</v>
      </c>
      <c r="P170" s="14">
        <v>5936</v>
      </c>
      <c r="Q170" s="14"/>
      <c r="R170" s="14">
        <v>13570</v>
      </c>
      <c r="S170" s="218"/>
      <c r="T170" s="231">
        <v>4565</v>
      </c>
      <c r="U170" s="232"/>
      <c r="V170" s="220"/>
      <c r="W170" s="24">
        <f>COUNT(E170:V170)</f>
        <v>14</v>
      </c>
      <c r="X170" s="18">
        <f>SUM(E170:V170)</f>
        <v>915766</v>
      </c>
      <c r="Y170" s="109"/>
      <c r="Z170" s="109"/>
    </row>
    <row r="171" spans="2:26" ht="18">
      <c r="B171" s="339"/>
      <c r="C171" s="356" t="s">
        <v>22</v>
      </c>
      <c r="D171" s="357"/>
      <c r="E171" s="231">
        <v>527492</v>
      </c>
      <c r="F171" s="14">
        <v>197062</v>
      </c>
      <c r="G171" s="14">
        <v>106677</v>
      </c>
      <c r="H171" s="14">
        <v>68286</v>
      </c>
      <c r="I171" s="14">
        <v>28321</v>
      </c>
      <c r="J171" s="14">
        <v>30930</v>
      </c>
      <c r="K171" s="14">
        <v>26236</v>
      </c>
      <c r="L171" s="14">
        <v>15092</v>
      </c>
      <c r="M171" s="14">
        <v>15123</v>
      </c>
      <c r="N171" s="14">
        <v>11183</v>
      </c>
      <c r="O171" s="14">
        <v>4332</v>
      </c>
      <c r="P171" s="14">
        <v>7171</v>
      </c>
      <c r="Q171" s="14">
        <v>24885.684</v>
      </c>
      <c r="R171" s="14">
        <v>13797.5</v>
      </c>
      <c r="S171" s="212"/>
      <c r="T171" s="231">
        <v>5987</v>
      </c>
      <c r="U171" s="231">
        <v>7115</v>
      </c>
      <c r="V171" s="220"/>
      <c r="W171" s="24">
        <f>COUNT(E171:V171)</f>
        <v>16</v>
      </c>
      <c r="X171" s="18">
        <f>SUM(E171:V171)</f>
        <v>1089690.184</v>
      </c>
      <c r="Y171" s="109"/>
      <c r="Z171" s="109"/>
    </row>
    <row r="172" spans="2:26" ht="18">
      <c r="B172" s="339"/>
      <c r="C172" s="354" t="s">
        <v>25</v>
      </c>
      <c r="D172" s="355"/>
      <c r="E172" s="231"/>
      <c r="F172" s="20"/>
      <c r="G172" s="20"/>
      <c r="H172" s="14">
        <v>54602</v>
      </c>
      <c r="I172" s="8"/>
      <c r="J172" s="8"/>
      <c r="K172" s="319"/>
      <c r="L172" s="319"/>
      <c r="M172" s="8"/>
      <c r="N172" s="8"/>
      <c r="O172" s="8"/>
      <c r="P172" s="8"/>
      <c r="Q172" s="8"/>
      <c r="R172" s="8"/>
      <c r="S172" s="218"/>
      <c r="T172" s="233"/>
      <c r="U172" s="238"/>
      <c r="V172" s="220"/>
      <c r="W172" s="24">
        <f>COUNT(E172:V172)</f>
        <v>1</v>
      </c>
      <c r="X172" s="18">
        <f>SUM(E172:V172)</f>
        <v>54602</v>
      </c>
      <c r="Y172" s="109"/>
      <c r="Z172" s="109"/>
    </row>
    <row r="173" spans="2:26" ht="18">
      <c r="B173" s="339"/>
      <c r="C173" s="354" t="s">
        <v>24</v>
      </c>
      <c r="D173" s="355"/>
      <c r="E173" s="232"/>
      <c r="F173" s="14">
        <v>183267</v>
      </c>
      <c r="G173" s="14">
        <v>105395</v>
      </c>
      <c r="H173" s="14">
        <v>65635</v>
      </c>
      <c r="I173" s="8"/>
      <c r="J173" s="8"/>
      <c r="K173" s="320"/>
      <c r="L173" s="319"/>
      <c r="M173" s="8"/>
      <c r="N173" s="8"/>
      <c r="O173" s="8"/>
      <c r="P173" s="8"/>
      <c r="Q173" s="8"/>
      <c r="R173" s="13"/>
      <c r="S173" s="221"/>
      <c r="T173" s="239"/>
      <c r="U173" s="238"/>
      <c r="V173" s="220"/>
      <c r="W173" s="24">
        <f>COUNT(E173:V173)</f>
        <v>3</v>
      </c>
      <c r="X173" s="18">
        <f>SUM(E173:V173)</f>
        <v>354297</v>
      </c>
      <c r="Y173" s="109"/>
      <c r="Z173" s="109"/>
    </row>
    <row r="174" spans="2:26" ht="18.75">
      <c r="B174" s="339"/>
      <c r="C174" s="3" t="s">
        <v>114</v>
      </c>
      <c r="D174" s="256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2" t="s">
        <v>33</v>
      </c>
      <c r="Y174" s="128"/>
      <c r="Z174" s="128"/>
    </row>
    <row r="175" spans="2:26" ht="18">
      <c r="B175" s="339"/>
      <c r="C175" s="354" t="s">
        <v>3</v>
      </c>
      <c r="D175" s="355"/>
      <c r="E175" s="215"/>
      <c r="F175" s="14">
        <v>159232</v>
      </c>
      <c r="G175" s="14">
        <v>84977</v>
      </c>
      <c r="H175" s="82">
        <v>55381</v>
      </c>
      <c r="I175" s="14">
        <v>22651</v>
      </c>
      <c r="J175" s="14">
        <v>25964</v>
      </c>
      <c r="K175" s="14">
        <v>19294</v>
      </c>
      <c r="L175" s="14">
        <v>12021</v>
      </c>
      <c r="M175" s="14">
        <v>11499</v>
      </c>
      <c r="N175" s="14">
        <v>8468</v>
      </c>
      <c r="O175" s="14">
        <v>4087</v>
      </c>
      <c r="P175" s="14">
        <v>5424</v>
      </c>
      <c r="Q175" s="14"/>
      <c r="R175" s="14">
        <v>9423</v>
      </c>
      <c r="S175" s="212"/>
      <c r="T175" s="215"/>
      <c r="U175" s="215"/>
      <c r="V175" s="217"/>
      <c r="W175" s="24">
        <f>COUNT(E175:V175)</f>
        <v>12</v>
      </c>
      <c r="X175" s="18">
        <f>SUM(E175:V175)</f>
        <v>418421</v>
      </c>
      <c r="Y175" s="109"/>
      <c r="Z175" s="109"/>
    </row>
    <row r="176" spans="2:26" ht="18">
      <c r="B176" s="339"/>
      <c r="C176" s="356" t="s">
        <v>21</v>
      </c>
      <c r="D176" s="357"/>
      <c r="E176" s="215"/>
      <c r="F176" s="14">
        <v>184973</v>
      </c>
      <c r="G176" s="14">
        <v>102397</v>
      </c>
      <c r="H176" s="82">
        <v>69578</v>
      </c>
      <c r="I176" s="14">
        <v>28184</v>
      </c>
      <c r="J176" s="14">
        <v>34091</v>
      </c>
      <c r="K176" s="14">
        <v>23661</v>
      </c>
      <c r="L176" s="14">
        <v>14502</v>
      </c>
      <c r="M176" s="14">
        <v>14372</v>
      </c>
      <c r="N176" s="14">
        <v>10866</v>
      </c>
      <c r="O176" s="14">
        <v>4938</v>
      </c>
      <c r="P176" s="14">
        <v>7316</v>
      </c>
      <c r="Q176" s="14"/>
      <c r="R176" s="14">
        <v>14702</v>
      </c>
      <c r="S176" s="218"/>
      <c r="T176" s="215"/>
      <c r="U176" s="219"/>
      <c r="V176" s="220"/>
      <c r="W176" s="24">
        <f>COUNT(E176:V176)</f>
        <v>12</v>
      </c>
      <c r="X176" s="18">
        <f>SUM(E176:V176)</f>
        <v>509580</v>
      </c>
      <c r="Y176" s="109"/>
      <c r="Z176" s="109"/>
    </row>
    <row r="177" spans="2:26" ht="18">
      <c r="B177" s="339"/>
      <c r="C177" s="356" t="s">
        <v>22</v>
      </c>
      <c r="D177" s="357"/>
      <c r="E177" s="215"/>
      <c r="F177" s="14">
        <v>209785</v>
      </c>
      <c r="G177" s="14">
        <v>115225</v>
      </c>
      <c r="H177" s="82">
        <v>84879</v>
      </c>
      <c r="I177" s="14">
        <v>33517</v>
      </c>
      <c r="J177" s="14">
        <v>42081</v>
      </c>
      <c r="K177" s="14">
        <v>30163</v>
      </c>
      <c r="L177" s="14">
        <v>17717</v>
      </c>
      <c r="M177" s="14">
        <v>17646</v>
      </c>
      <c r="N177" s="14">
        <v>14416</v>
      </c>
      <c r="O177" s="14">
        <v>5896</v>
      </c>
      <c r="P177" s="14">
        <v>8820</v>
      </c>
      <c r="Q177" s="14"/>
      <c r="R177" s="14">
        <v>14948</v>
      </c>
      <c r="S177" s="212"/>
      <c r="T177" s="215"/>
      <c r="U177" s="215"/>
      <c r="V177" s="220"/>
      <c r="W177" s="24">
        <f>COUNT(E177:V177)</f>
        <v>12</v>
      </c>
      <c r="X177" s="18">
        <f>SUM(E177:V177)</f>
        <v>595093</v>
      </c>
      <c r="Y177" s="109"/>
      <c r="Z177" s="109"/>
    </row>
    <row r="178" spans="2:26" ht="18">
      <c r="B178" s="339"/>
      <c r="C178" s="354" t="s">
        <v>25</v>
      </c>
      <c r="D178" s="355"/>
      <c r="E178" s="215"/>
      <c r="F178" s="20"/>
      <c r="G178" s="20"/>
      <c r="H178" s="82">
        <v>68314</v>
      </c>
      <c r="I178" s="8"/>
      <c r="J178" s="8"/>
      <c r="K178" s="319"/>
      <c r="L178" s="319"/>
      <c r="M178" s="8"/>
      <c r="N178" s="8"/>
      <c r="O178" s="8"/>
      <c r="P178" s="8"/>
      <c r="Q178" s="8"/>
      <c r="R178" s="8"/>
      <c r="S178" s="218"/>
      <c r="T178" s="221"/>
      <c r="U178" s="218"/>
      <c r="V178" s="220"/>
      <c r="W178" s="24">
        <f>COUNT(E178:V178)</f>
        <v>1</v>
      </c>
      <c r="X178" s="18">
        <f>SUM(E178:V178)</f>
        <v>68314</v>
      </c>
      <c r="Y178" s="109"/>
      <c r="Z178" s="109"/>
    </row>
    <row r="179" spans="2:26" ht="18">
      <c r="B179" s="339"/>
      <c r="C179" s="354" t="s">
        <v>24</v>
      </c>
      <c r="D179" s="355"/>
      <c r="E179" s="216"/>
      <c r="F179" s="240">
        <v>195065</v>
      </c>
      <c r="G179" s="240">
        <v>113510</v>
      </c>
      <c r="H179" s="171">
        <v>82061</v>
      </c>
      <c r="I179" s="317"/>
      <c r="J179" s="317"/>
      <c r="K179" s="321"/>
      <c r="L179" s="322"/>
      <c r="M179" s="317"/>
      <c r="N179" s="317"/>
      <c r="O179" s="317"/>
      <c r="P179" s="317"/>
      <c r="Q179" s="317"/>
      <c r="R179" s="286"/>
      <c r="S179" s="223"/>
      <c r="T179" s="224"/>
      <c r="U179" s="222"/>
      <c r="V179" s="225"/>
      <c r="W179" s="172">
        <f>COUNT(E179:V179)</f>
        <v>3</v>
      </c>
      <c r="X179" s="173">
        <f>SUM(E179:V179)</f>
        <v>390636</v>
      </c>
      <c r="Y179" s="109"/>
      <c r="Z179" s="109"/>
    </row>
    <row r="180" spans="2:26" ht="18.75">
      <c r="B180" s="323"/>
      <c r="C180" s="3" t="s">
        <v>154</v>
      </c>
      <c r="D180" s="256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2" t="s">
        <v>33</v>
      </c>
      <c r="Y180" s="109"/>
      <c r="Z180" s="109"/>
    </row>
    <row r="181" spans="1:26" ht="18">
      <c r="A181" s="330" t="s">
        <v>156</v>
      </c>
      <c r="B181" s="323"/>
      <c r="C181" s="354" t="s">
        <v>3</v>
      </c>
      <c r="D181" s="355"/>
      <c r="E181" s="14"/>
      <c r="F181" s="14"/>
      <c r="G181" s="14"/>
      <c r="H181" s="14"/>
      <c r="I181" s="14"/>
      <c r="J181" s="346">
        <f>J175*0.46981</f>
        <v>12198.14684</v>
      </c>
      <c r="K181" s="14"/>
      <c r="L181" s="14"/>
      <c r="M181" s="14"/>
      <c r="N181" s="14"/>
      <c r="O181" s="14"/>
      <c r="P181" s="14"/>
      <c r="Q181" s="14"/>
      <c r="R181" s="14"/>
      <c r="S181" s="13"/>
      <c r="T181" s="14"/>
      <c r="U181" s="14"/>
      <c r="V181" s="327"/>
      <c r="W181" s="24">
        <f>COUNT(E181:V181)</f>
        <v>1</v>
      </c>
      <c r="X181" s="18">
        <f>SUM(E181:V181)</f>
        <v>12198.14684</v>
      </c>
      <c r="Y181" s="109"/>
      <c r="Z181" s="109"/>
    </row>
    <row r="182" spans="1:26" ht="15.75" customHeight="1">
      <c r="A182" s="330" t="s">
        <v>156</v>
      </c>
      <c r="B182" s="323"/>
      <c r="C182" s="356" t="s">
        <v>21</v>
      </c>
      <c r="D182" s="357"/>
      <c r="E182" s="14"/>
      <c r="F182" s="14"/>
      <c r="G182" s="14"/>
      <c r="H182" s="14"/>
      <c r="I182" s="14"/>
      <c r="J182" s="346">
        <f>J176*0.46979</f>
        <v>16015.61089</v>
      </c>
      <c r="K182" s="14"/>
      <c r="L182" s="14"/>
      <c r="M182" s="14"/>
      <c r="N182" s="14"/>
      <c r="O182" s="14"/>
      <c r="P182" s="14"/>
      <c r="Q182" s="14"/>
      <c r="R182" s="14"/>
      <c r="S182" s="8"/>
      <c r="T182" s="14"/>
      <c r="U182" s="15"/>
      <c r="V182" s="328"/>
      <c r="W182" s="24">
        <f>COUNT(E182:V182)</f>
        <v>1</v>
      </c>
      <c r="X182" s="18">
        <f>SUM(E182:V182)</f>
        <v>16015.61089</v>
      </c>
      <c r="Y182" s="109"/>
      <c r="Z182" s="109"/>
    </row>
    <row r="183" spans="1:26" ht="18">
      <c r="A183" s="330" t="s">
        <v>156</v>
      </c>
      <c r="B183" s="323"/>
      <c r="C183" s="356" t="s">
        <v>22</v>
      </c>
      <c r="D183" s="357"/>
      <c r="E183" s="14"/>
      <c r="F183" s="14"/>
      <c r="G183" s="14"/>
      <c r="H183" s="14"/>
      <c r="I183" s="14"/>
      <c r="J183" s="346">
        <f>J177*0.4584</f>
        <v>19289.930399999997</v>
      </c>
      <c r="K183" s="14"/>
      <c r="L183" s="14"/>
      <c r="M183" s="14"/>
      <c r="N183" s="14"/>
      <c r="O183" s="14"/>
      <c r="P183" s="14"/>
      <c r="Q183" s="14"/>
      <c r="R183" s="14"/>
      <c r="S183" s="13"/>
      <c r="T183" s="14"/>
      <c r="U183" s="14"/>
      <c r="V183" s="328"/>
      <c r="W183" s="24">
        <f>COUNT(E183:V183)</f>
        <v>1</v>
      </c>
      <c r="X183" s="18">
        <f>SUM(E183:V183)</f>
        <v>19289.930399999997</v>
      </c>
      <c r="Y183" s="109"/>
      <c r="Z183" s="109"/>
    </row>
    <row r="184" spans="1:26" ht="18">
      <c r="A184" s="330" t="s">
        <v>156</v>
      </c>
      <c r="B184" s="323"/>
      <c r="C184" s="354" t="s">
        <v>25</v>
      </c>
      <c r="D184" s="355"/>
      <c r="E184" s="14"/>
      <c r="F184" s="20"/>
      <c r="G184" s="20"/>
      <c r="H184" s="14"/>
      <c r="I184" s="8"/>
      <c r="J184" s="8"/>
      <c r="K184" s="319"/>
      <c r="L184" s="319"/>
      <c r="M184" s="8"/>
      <c r="N184" s="8"/>
      <c r="O184" s="8"/>
      <c r="P184" s="8"/>
      <c r="Q184" s="8"/>
      <c r="R184" s="8"/>
      <c r="S184" s="8"/>
      <c r="T184" s="16"/>
      <c r="U184" s="8"/>
      <c r="V184" s="328"/>
      <c r="W184" s="24">
        <f>COUNT(E184:V184)</f>
        <v>0</v>
      </c>
      <c r="X184" s="18">
        <f>SUM(E184:V184)</f>
        <v>0</v>
      </c>
      <c r="Y184" s="109"/>
      <c r="Z184" s="109"/>
    </row>
    <row r="185" spans="1:26" ht="18.75" thickBot="1">
      <c r="A185" s="330" t="s">
        <v>156</v>
      </c>
      <c r="B185" s="323"/>
      <c r="C185" s="354" t="s">
        <v>24</v>
      </c>
      <c r="D185" s="355"/>
      <c r="E185" s="324"/>
      <c r="F185" s="240"/>
      <c r="G185" s="240"/>
      <c r="H185" s="240"/>
      <c r="I185" s="317"/>
      <c r="J185" s="317"/>
      <c r="K185" s="321"/>
      <c r="L185" s="322"/>
      <c r="M185" s="317"/>
      <c r="N185" s="317"/>
      <c r="O185" s="317"/>
      <c r="P185" s="317"/>
      <c r="Q185" s="317"/>
      <c r="R185" s="286"/>
      <c r="S185" s="325"/>
      <c r="T185" s="326"/>
      <c r="U185" s="317"/>
      <c r="V185" s="329"/>
      <c r="W185" s="172">
        <f>COUNT(E185:V185)</f>
        <v>0</v>
      </c>
      <c r="X185" s="173">
        <f>SUM(E185:V185)</f>
        <v>0</v>
      </c>
      <c r="Y185" s="109"/>
      <c r="Z185" s="109"/>
    </row>
    <row r="186" spans="2:26" ht="18.75">
      <c r="B186" s="364" t="s">
        <v>109</v>
      </c>
      <c r="C186" s="94" t="s">
        <v>135</v>
      </c>
      <c r="D186" s="288"/>
      <c r="E186" s="95"/>
      <c r="F186" s="95"/>
      <c r="G186" s="95"/>
      <c r="H186" s="174" t="s">
        <v>36</v>
      </c>
      <c r="I186" s="95"/>
      <c r="J186" s="95">
        <v>365</v>
      </c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5"/>
      <c r="W186" s="95"/>
      <c r="X186" s="97" t="s">
        <v>33</v>
      </c>
      <c r="Y186" s="128"/>
      <c r="Z186" s="128"/>
    </row>
    <row r="187" spans="2:26" ht="18">
      <c r="B187" s="342"/>
      <c r="C187" s="354" t="s">
        <v>3</v>
      </c>
      <c r="D187" s="355"/>
      <c r="E187" s="14">
        <f>IF(E163&gt;0,E163*co2_annfac*0.001,"--")</f>
        <v>68333.475</v>
      </c>
      <c r="F187" s="14">
        <f aca="true" t="shared" si="44" ref="F187:V187">IF(F163&gt;0,F163*co2_annfac*0.001,"--")</f>
        <v>28105</v>
      </c>
      <c r="G187" s="14">
        <f t="shared" si="44"/>
        <v>14746</v>
      </c>
      <c r="H187" s="14">
        <f t="shared" si="44"/>
        <v>9347.65</v>
      </c>
      <c r="I187" s="14">
        <f t="shared" si="44"/>
        <v>3317.85</v>
      </c>
      <c r="J187" s="14">
        <f t="shared" si="44"/>
        <v>3569.7000000000003</v>
      </c>
      <c r="K187" s="14">
        <f t="shared" si="44"/>
        <v>2923.65</v>
      </c>
      <c r="L187" s="14">
        <f t="shared" si="44"/>
        <v>1861.5</v>
      </c>
      <c r="M187" s="14">
        <f t="shared" si="44"/>
        <v>1733.75</v>
      </c>
      <c r="N187" s="14">
        <f t="shared" si="44"/>
        <v>1142.45</v>
      </c>
      <c r="O187" s="14">
        <f t="shared" si="44"/>
        <v>540.2</v>
      </c>
      <c r="P187" s="14">
        <f t="shared" si="44"/>
        <v>799.35</v>
      </c>
      <c r="Q187" s="14">
        <f>IF(Q163&gt;0,Q163*co2_annfac*0.001,"--")</f>
        <v>410.625</v>
      </c>
      <c r="R187" s="14">
        <f>IF(R163&gt;0,R163*co2_annfac*0.001,"--")</f>
        <v>1474.6000000000001</v>
      </c>
      <c r="S187" s="14" t="str">
        <f>IF(S163&gt;0,S163*co2_annfac*0.001,"--")</f>
        <v>--</v>
      </c>
      <c r="T187" s="14">
        <f>IF(T163&gt;0,T163*co2_annfac*0.001,"--")</f>
        <v>627.8000000000001</v>
      </c>
      <c r="U187" s="14">
        <f>IF(U163&gt;0,U163*co2_annfac*0.001,"--")</f>
        <v>788.4</v>
      </c>
      <c r="V187" s="14" t="str">
        <f t="shared" si="44"/>
        <v>--</v>
      </c>
      <c r="W187" s="24">
        <f>COUNT(E187:V187)</f>
        <v>16</v>
      </c>
      <c r="X187" s="18">
        <f>SUM(E187:V187)</f>
        <v>139722.00000000003</v>
      </c>
      <c r="Y187" s="109"/>
      <c r="Z187" s="420">
        <f>SUM(O187:P187,N187,K187:M187,I187:J187)</f>
        <v>15888.45</v>
      </c>
    </row>
    <row r="188" spans="2:26" ht="18">
      <c r="B188" s="342"/>
      <c r="C188" s="356" t="s">
        <v>21</v>
      </c>
      <c r="D188" s="357"/>
      <c r="E188" s="14">
        <f aca="true" t="shared" si="45" ref="E188:V188">IF(E164&gt;0,E164*co2_annfac*0.001,"--")</f>
        <v>81336.235</v>
      </c>
      <c r="F188" s="14">
        <f t="shared" si="45"/>
        <v>31506.8</v>
      </c>
      <c r="G188" s="14">
        <f t="shared" si="45"/>
        <v>17249.9</v>
      </c>
      <c r="H188" s="14">
        <f t="shared" si="45"/>
        <v>11585.1</v>
      </c>
      <c r="I188" s="14">
        <f t="shared" si="45"/>
        <v>4066.1</v>
      </c>
      <c r="J188" s="14">
        <f t="shared" si="45"/>
        <v>4533.3</v>
      </c>
      <c r="K188" s="14">
        <f t="shared" si="45"/>
        <v>3514.9500000000003</v>
      </c>
      <c r="L188" s="14">
        <f t="shared" si="45"/>
        <v>2208.25</v>
      </c>
      <c r="M188" s="14">
        <f t="shared" si="45"/>
        <v>2102.4</v>
      </c>
      <c r="N188" s="14">
        <f t="shared" si="45"/>
        <v>1474.6000000000001</v>
      </c>
      <c r="O188" s="14">
        <f t="shared" si="45"/>
        <v>635.1</v>
      </c>
      <c r="P188" s="14">
        <f t="shared" si="45"/>
        <v>1014.7</v>
      </c>
      <c r="Q188" s="14" t="str">
        <f>IF(Q164&gt;0,Q164*co2_annfac*0.001,"--")</f>
        <v>--</v>
      </c>
      <c r="R188" s="14">
        <f>IF(R164&gt;0,R164*co2_annfac*0.001,"--")</f>
        <v>2179.05</v>
      </c>
      <c r="S188" s="14" t="str">
        <f>IF(S164&gt;0,S164*co2_annfac*0.001,"--")</f>
        <v>--</v>
      </c>
      <c r="T188" s="14">
        <f>IF(T164&gt;0,T164*co2_annfac*0.001,"--")</f>
        <v>755.5500000000001</v>
      </c>
      <c r="U188" s="14" t="str">
        <f>IF(U164&gt;0,U164*co2_annfac*0.001,"--")</f>
        <v>--</v>
      </c>
      <c r="V188" s="14" t="str">
        <f t="shared" si="45"/>
        <v>--</v>
      </c>
      <c r="W188" s="24">
        <f>COUNT(E188:V188)</f>
        <v>14</v>
      </c>
      <c r="X188" s="18">
        <f>SUM(E188:V188)</f>
        <v>164162.035</v>
      </c>
      <c r="Y188" s="109"/>
      <c r="Z188" s="420">
        <f>SUM(O188:P188,N188,K188:M188,I188:J188)</f>
        <v>19549.4</v>
      </c>
    </row>
    <row r="189" spans="2:26" ht="18">
      <c r="B189" s="342"/>
      <c r="C189" s="356" t="s">
        <v>22</v>
      </c>
      <c r="D189" s="357"/>
      <c r="E189" s="14">
        <f aca="true" t="shared" si="46" ref="E189:V189">IF(E165&gt;0,E165*co2_annfac*0.001,"--")</f>
        <v>93976.185</v>
      </c>
      <c r="F189" s="14">
        <f t="shared" si="46"/>
        <v>36087.55</v>
      </c>
      <c r="G189" s="14">
        <f t="shared" si="46"/>
        <v>19319.45</v>
      </c>
      <c r="H189" s="14">
        <f t="shared" si="46"/>
        <v>14074.4</v>
      </c>
      <c r="I189" s="14">
        <f t="shared" si="46"/>
        <v>4891</v>
      </c>
      <c r="J189" s="14">
        <f t="shared" si="46"/>
        <v>5726.85</v>
      </c>
      <c r="K189" s="14">
        <f t="shared" si="46"/>
        <v>4471.25</v>
      </c>
      <c r="L189" s="14">
        <f t="shared" si="46"/>
        <v>2777.65</v>
      </c>
      <c r="M189" s="14">
        <f t="shared" si="46"/>
        <v>2606.1</v>
      </c>
      <c r="N189" s="14">
        <f t="shared" si="46"/>
        <v>1985.6000000000001</v>
      </c>
      <c r="O189" s="14">
        <f t="shared" si="46"/>
        <v>762.85</v>
      </c>
      <c r="P189" s="14">
        <f t="shared" si="46"/>
        <v>1295.75</v>
      </c>
      <c r="Q189" s="14">
        <f>IF(Q165&gt;0,Q165*co2_annfac*0.001,"--")</f>
        <v>517.57</v>
      </c>
      <c r="R189" s="14">
        <f>IF(R165&gt;0,R165*co2_annfac*0.001,"--")</f>
        <v>2160.8</v>
      </c>
      <c r="S189" s="14" t="str">
        <f>IF(S165&gt;0,S165*co2_annfac*0.001,"--")</f>
        <v>--</v>
      </c>
      <c r="T189" s="14">
        <f>IF(T165&gt;0,T165*co2_annfac*0.001,"--")</f>
        <v>981.85</v>
      </c>
      <c r="U189" s="14">
        <f>IF(U165&gt;0,U165*co2_annfac*0.001,"--")</f>
        <v>1306.7</v>
      </c>
      <c r="V189" s="14" t="str">
        <f t="shared" si="46"/>
        <v>--</v>
      </c>
      <c r="W189" s="24">
        <f>COUNT(E189:V189)</f>
        <v>16</v>
      </c>
      <c r="X189" s="18">
        <f>SUM(E189:V189)</f>
        <v>192941.55500000002</v>
      </c>
      <c r="Y189" s="109"/>
      <c r="Z189" s="420">
        <f>SUM(O189:P189,N189,K189:M189,I189:J189)</f>
        <v>24517.050000000003</v>
      </c>
    </row>
    <row r="190" spans="2:26" ht="18">
      <c r="B190" s="342"/>
      <c r="C190" s="354" t="s">
        <v>25</v>
      </c>
      <c r="D190" s="355"/>
      <c r="E190" s="14" t="str">
        <f aca="true" t="shared" si="47" ref="E190:V190">IF(E166&gt;0,E166*co2_annfac*0.001,"--")</f>
        <v>--</v>
      </c>
      <c r="F190" s="14" t="str">
        <f t="shared" si="47"/>
        <v>--</v>
      </c>
      <c r="G190" s="14" t="str">
        <f t="shared" si="47"/>
        <v>--</v>
      </c>
      <c r="H190" s="14">
        <f t="shared" si="47"/>
        <v>11388</v>
      </c>
      <c r="I190" s="14" t="str">
        <f t="shared" si="47"/>
        <v>--</v>
      </c>
      <c r="J190" s="14" t="str">
        <f t="shared" si="47"/>
        <v>--</v>
      </c>
      <c r="K190" s="14" t="str">
        <f t="shared" si="47"/>
        <v>--</v>
      </c>
      <c r="L190" s="14" t="str">
        <f t="shared" si="47"/>
        <v>--</v>
      </c>
      <c r="M190" s="14" t="str">
        <f t="shared" si="47"/>
        <v>--</v>
      </c>
      <c r="N190" s="14" t="str">
        <f t="shared" si="47"/>
        <v>--</v>
      </c>
      <c r="O190" s="14" t="str">
        <f t="shared" si="47"/>
        <v>--</v>
      </c>
      <c r="P190" s="14" t="str">
        <f t="shared" si="47"/>
        <v>--</v>
      </c>
      <c r="Q190" s="14" t="str">
        <f>IF(Q166&gt;0,Q166*co2_annfac*0.001,"--")</f>
        <v>--</v>
      </c>
      <c r="R190" s="14" t="str">
        <f>IF(R166&gt;0,R166*co2_annfac*0.001,"--")</f>
        <v>--</v>
      </c>
      <c r="S190" s="14" t="str">
        <f>IF(S166&gt;0,S166*co2_annfac*0.001,"--")</f>
        <v>--</v>
      </c>
      <c r="T190" s="14" t="str">
        <f>IF(T166&gt;0,T166*co2_annfac*0.001,"--")</f>
        <v>--</v>
      </c>
      <c r="U190" s="14" t="str">
        <f>IF(U166&gt;0,U166*co2_annfac*0.001,"--")</f>
        <v>--</v>
      </c>
      <c r="V190" s="14" t="str">
        <f t="shared" si="47"/>
        <v>--</v>
      </c>
      <c r="W190" s="24">
        <f>COUNT(E190:V190)</f>
        <v>1</v>
      </c>
      <c r="X190" s="18">
        <f>SUM(E190:V190)</f>
        <v>11388</v>
      </c>
      <c r="Y190" s="109"/>
      <c r="Z190" s="109"/>
    </row>
    <row r="191" spans="2:26" ht="18">
      <c r="B191" s="342"/>
      <c r="C191" s="354" t="s">
        <v>24</v>
      </c>
      <c r="D191" s="355"/>
      <c r="E191" s="14" t="str">
        <f aca="true" t="shared" si="48" ref="E191:V191">IF(E167&gt;0,E167*co2_annfac*0.001,"--")</f>
        <v>--</v>
      </c>
      <c r="F191" s="14">
        <f t="shared" si="48"/>
        <v>33134.7</v>
      </c>
      <c r="G191" s="14">
        <f t="shared" si="48"/>
        <v>18961.75</v>
      </c>
      <c r="H191" s="14">
        <f t="shared" si="48"/>
        <v>13534.2</v>
      </c>
      <c r="I191" s="14" t="str">
        <f t="shared" si="48"/>
        <v>--</v>
      </c>
      <c r="J191" s="14" t="str">
        <f t="shared" si="48"/>
        <v>--</v>
      </c>
      <c r="K191" s="14" t="str">
        <f t="shared" si="48"/>
        <v>--</v>
      </c>
      <c r="L191" s="14" t="str">
        <f t="shared" si="48"/>
        <v>--</v>
      </c>
      <c r="M191" s="14" t="str">
        <f t="shared" si="48"/>
        <v>--</v>
      </c>
      <c r="N191" s="14" t="str">
        <f t="shared" si="48"/>
        <v>--</v>
      </c>
      <c r="O191" s="14" t="str">
        <f t="shared" si="48"/>
        <v>--</v>
      </c>
      <c r="P191" s="14" t="str">
        <f t="shared" si="48"/>
        <v>--</v>
      </c>
      <c r="Q191" s="14" t="str">
        <f>IF(Q167&gt;0,Q167*co2_annfac*0.001,"--")</f>
        <v>--</v>
      </c>
      <c r="R191" s="14" t="str">
        <f>IF(R167&gt;0,R167*co2_annfac*0.001,"--")</f>
        <v>--</v>
      </c>
      <c r="S191" s="14" t="str">
        <f>IF(S167&gt;0,S167*co2_annfac*0.001,"--")</f>
        <v>--</v>
      </c>
      <c r="T191" s="14" t="str">
        <f>IF(T167&gt;0,T167*co2_annfac*0.001,"--")</f>
        <v>--</v>
      </c>
      <c r="U191" s="14" t="str">
        <f>IF(U167&gt;0,U167*co2_annfac*0.001,"--")</f>
        <v>--</v>
      </c>
      <c r="V191" s="14" t="str">
        <f t="shared" si="48"/>
        <v>--</v>
      </c>
      <c r="W191" s="24">
        <f>COUNT(E191:V191)</f>
        <v>3</v>
      </c>
      <c r="X191" s="18">
        <f>SUM(E191:V191)</f>
        <v>65630.65</v>
      </c>
      <c r="Y191" s="109"/>
      <c r="Z191" s="109"/>
    </row>
    <row r="192" spans="2:27" ht="37.5">
      <c r="B192" s="342"/>
      <c r="C192" s="3" t="s">
        <v>136</v>
      </c>
      <c r="D192" s="256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2" t="s">
        <v>34</v>
      </c>
      <c r="Y192" s="128"/>
      <c r="Z192" s="128" t="s">
        <v>166</v>
      </c>
      <c r="AA192" s="160" t="s">
        <v>165</v>
      </c>
    </row>
    <row r="193" spans="2:45" ht="18">
      <c r="B193" s="342"/>
      <c r="C193" s="354" t="s">
        <v>3</v>
      </c>
      <c r="D193" s="355"/>
      <c r="E193" s="21">
        <f aca="true" t="shared" si="49" ref="E193:V193">IF(E163&gt;0,IF(E13&gt;0,E163*2000/E13,"--"),"--")</f>
        <v>21.277314531595177</v>
      </c>
      <c r="F193" s="21">
        <f t="shared" si="49"/>
        <v>21.51024551151713</v>
      </c>
      <c r="G193" s="21">
        <f t="shared" si="49"/>
        <v>26.15703609703354</v>
      </c>
      <c r="H193" s="21">
        <f t="shared" si="49"/>
        <v>24.90034030140982</v>
      </c>
      <c r="I193" s="21">
        <f t="shared" si="49"/>
        <v>18.30821241151786</v>
      </c>
      <c r="J193" s="21">
        <f t="shared" si="49"/>
        <v>24.166048925129726</v>
      </c>
      <c r="K193" s="21">
        <f t="shared" si="49"/>
        <v>23.520775216561443</v>
      </c>
      <c r="L193" s="21">
        <f t="shared" si="49"/>
        <v>17.95774647887324</v>
      </c>
      <c r="M193" s="21">
        <f t="shared" si="49"/>
        <v>21.90868460257646</v>
      </c>
      <c r="N193" s="21">
        <f t="shared" si="49"/>
        <v>22.681159420289855</v>
      </c>
      <c r="O193" s="21">
        <f t="shared" si="49"/>
        <v>18.84438106394357</v>
      </c>
      <c r="P193" s="21">
        <f t="shared" si="49"/>
        <v>25.009706963890093</v>
      </c>
      <c r="Q193" s="21">
        <f>IF(Q163&gt;0,IF(Q13&gt;0,Q163*2000/Q13,"--"),"--")</f>
        <v>3.040343329081357</v>
      </c>
      <c r="R193" s="21">
        <f>IF(R163&gt;0,IF(R13&gt;0,R163*2000/R13,"--"),"--")</f>
        <v>20.235411970949162</v>
      </c>
      <c r="S193" s="21" t="str">
        <f>IF(S163&gt;0,IF(S13&gt;0,S163*2000/S13,"--"),"--")</f>
        <v>--</v>
      </c>
      <c r="T193" s="226">
        <f>IF(T163&gt;0,IF(T13&gt;0,T163*2000/T13,"--"),"--")</f>
        <v>15.343101179723913</v>
      </c>
      <c r="U193" s="21">
        <f>IF(U163&gt;0,IF(U13&gt;0,U163*2000/U13,"--"),"--")</f>
        <v>26.11376412984344</v>
      </c>
      <c r="V193" s="21" t="str">
        <f t="shared" si="49"/>
        <v>--</v>
      </c>
      <c r="W193" s="25">
        <f>SUM(AB193:AS193)</f>
        <v>16</v>
      </c>
      <c r="X193" s="22">
        <f>SUMPRODUCT(E$13:V$13,E193:V193)/AA193</f>
        <v>21.493820224872643</v>
      </c>
      <c r="Y193" s="419">
        <f>SUMPRODUCT(I193:P193,I13:P13)/Z193</f>
        <v>21.26878333324783</v>
      </c>
      <c r="Z193" s="420">
        <f>SUM($I13:$P13)</f>
        <v>4093323</v>
      </c>
      <c r="AA193" s="160">
        <f>SUMPRODUCT(E$13:V$13,AB193:AS193)</f>
        <v>35619540.50002</v>
      </c>
      <c r="AB193" s="1">
        <f>IF(ISERROR(1/E193),0,1)</f>
        <v>1</v>
      </c>
      <c r="AC193" s="1">
        <f>IF(ISERROR(1/F193),0,1)</f>
        <v>1</v>
      </c>
      <c r="AD193" s="1">
        <f>IF(ISERROR(1/G193),0,1)</f>
        <v>1</v>
      </c>
      <c r="AE193" s="1">
        <f>IF(ISERROR(1/H193),0,1)</f>
        <v>1</v>
      </c>
      <c r="AF193" s="1">
        <f>IF(ISERROR(1/I193),0,1)</f>
        <v>1</v>
      </c>
      <c r="AG193" s="1">
        <f>IF(ISERROR(1/J193),0,1)</f>
        <v>1</v>
      </c>
      <c r="AH193" s="1">
        <f>IF(ISERROR(1/Q193),0,1)</f>
        <v>1</v>
      </c>
      <c r="AI193" s="1">
        <f aca="true" t="shared" si="50" ref="AI193:AK197">IF(ISERROR(1/K193),0,1)</f>
        <v>1</v>
      </c>
      <c r="AJ193" s="1">
        <f t="shared" si="50"/>
        <v>1</v>
      </c>
      <c r="AK193" s="1">
        <f t="shared" si="50"/>
        <v>1</v>
      </c>
      <c r="AL193" s="1">
        <f>IF(ISERROR(1/R193),0,1)</f>
        <v>1</v>
      </c>
      <c r="AM193" s="1">
        <f>IF(ISERROR(1/S193),0,1)</f>
        <v>0</v>
      </c>
      <c r="AN193" s="1">
        <f>IF(ISERROR(1/N193),0,1)</f>
        <v>1</v>
      </c>
      <c r="AO193" s="1">
        <f>IF(ISERROR(1/T193),0,1)</f>
        <v>1</v>
      </c>
      <c r="AP193" s="1">
        <f>IF(ISERROR(1/U193),0,1)</f>
        <v>1</v>
      </c>
      <c r="AQ193" s="1">
        <f>IF(ISERROR(1/O193),0,1)</f>
        <v>1</v>
      </c>
      <c r="AR193" s="1">
        <f>IF(ISERROR(1/P193),0,1)</f>
        <v>1</v>
      </c>
      <c r="AS193" s="1">
        <f>IF(ISERROR(1/V193),0,1)</f>
        <v>0</v>
      </c>
    </row>
    <row r="194" spans="2:45" ht="18">
      <c r="B194" s="342"/>
      <c r="C194" s="356" t="s">
        <v>21</v>
      </c>
      <c r="D194" s="357"/>
      <c r="E194" s="21">
        <f aca="true" t="shared" si="51" ref="E194:V194">IF(E164&gt;0,IF(E14&gt;0,E164*2000/E14,"--"),"--")</f>
        <v>20.760167153198797</v>
      </c>
      <c r="F194" s="21">
        <f t="shared" si="51"/>
        <v>21.39360818865633</v>
      </c>
      <c r="G194" s="21">
        <f t="shared" si="51"/>
        <v>25.996636279499594</v>
      </c>
      <c r="H194" s="21">
        <f t="shared" si="51"/>
        <v>23.954716981132076</v>
      </c>
      <c r="I194" s="21">
        <f t="shared" si="51"/>
        <v>18.809814873599393</v>
      </c>
      <c r="J194" s="21">
        <f t="shared" si="51"/>
        <v>25.674418604651162</v>
      </c>
      <c r="K194" s="21">
        <f t="shared" si="51"/>
        <v>24.632305921473336</v>
      </c>
      <c r="L194" s="21">
        <f t="shared" si="51"/>
        <v>17.435158501440924</v>
      </c>
      <c r="M194" s="21">
        <f t="shared" si="51"/>
        <v>22.10920257173016</v>
      </c>
      <c r="N194" s="21">
        <f t="shared" si="51"/>
        <v>23.764705882352942</v>
      </c>
      <c r="O194" s="21">
        <f t="shared" si="51"/>
        <v>18.042493182218813</v>
      </c>
      <c r="P194" s="21">
        <f t="shared" si="51"/>
        <v>24.758757965328833</v>
      </c>
      <c r="Q194" s="21" t="str">
        <f>IF(Q164&gt;0,IF(Q14&gt;0,Q164*2000/Q14,"--"),"--")</f>
        <v>--</v>
      </c>
      <c r="R194" s="21">
        <f>IF(R164&gt;0,IF(R14&gt;0,R164*2000/R14,"--"),"--")</f>
        <v>23.643564356435643</v>
      </c>
      <c r="S194" s="21" t="str">
        <f>IF(S164&gt;0,IF(S14&gt;0,S164*2000/S14,"--"),"--")</f>
        <v>--</v>
      </c>
      <c r="T194" s="226">
        <f>IF(T164&gt;0,IF(T14&gt;0,T164*2000/T14,"--"),"--")</f>
        <v>15.470909831501613</v>
      </c>
      <c r="U194" s="21" t="str">
        <f>IF(U164&gt;0,IF(U14&gt;0,U164*2000/U14,"--"),"--")</f>
        <v>--</v>
      </c>
      <c r="V194" s="21" t="str">
        <f t="shared" si="51"/>
        <v>--</v>
      </c>
      <c r="W194" s="25">
        <f>SUM(AB194:AS194)</f>
        <v>14</v>
      </c>
      <c r="X194" s="22">
        <f>SUMPRODUCT(E$14:V$14,E194:V194)/AA194</f>
        <v>22.09534722095608</v>
      </c>
      <c r="Y194" s="419">
        <f>SUMPRODUCT(I194:P194,I14:P14)/Z194</f>
        <v>21.832783946952368</v>
      </c>
      <c r="Z194" s="420">
        <f>SUM($I14:$P14)</f>
        <v>4906383</v>
      </c>
      <c r="AA194" s="160">
        <f>SUMPRODUCT(E$14:V$14,AB194:AS194)</f>
        <v>40710742.90006461</v>
      </c>
      <c r="AB194" s="1">
        <f>IF(ISERROR(1/E194),0,1)</f>
        <v>1</v>
      </c>
      <c r="AC194" s="1">
        <f>IF(ISERROR(1/F194),0,1)</f>
        <v>1</v>
      </c>
      <c r="AD194" s="1">
        <f>IF(ISERROR(1/G194),0,1)</f>
        <v>1</v>
      </c>
      <c r="AE194" s="1">
        <f>IF(ISERROR(1/H194),0,1)</f>
        <v>1</v>
      </c>
      <c r="AF194" s="1">
        <f>IF(ISERROR(1/I194),0,1)</f>
        <v>1</v>
      </c>
      <c r="AG194" s="1">
        <f>IF(ISERROR(1/J194),0,1)</f>
        <v>1</v>
      </c>
      <c r="AH194" s="1">
        <f>IF(ISERROR(1/Q194),0,1)</f>
        <v>0</v>
      </c>
      <c r="AI194" s="1">
        <f t="shared" si="50"/>
        <v>1</v>
      </c>
      <c r="AJ194" s="1">
        <f t="shared" si="50"/>
        <v>1</v>
      </c>
      <c r="AK194" s="1">
        <f t="shared" si="50"/>
        <v>1</v>
      </c>
      <c r="AL194" s="1">
        <f>IF(ISERROR(1/R194),0,1)</f>
        <v>1</v>
      </c>
      <c r="AM194" s="1">
        <f>IF(ISERROR(1/S194),0,1)</f>
        <v>0</v>
      </c>
      <c r="AN194" s="1">
        <f>IF(ISERROR(1/N194),0,1)</f>
        <v>1</v>
      </c>
      <c r="AO194" s="1">
        <f>IF(ISERROR(1/T194),0,1)</f>
        <v>1</v>
      </c>
      <c r="AP194" s="1">
        <f>IF(ISERROR(1/U194),0,1)</f>
        <v>0</v>
      </c>
      <c r="AQ194" s="1">
        <f>IF(ISERROR(1/O194),0,1)</f>
        <v>1</v>
      </c>
      <c r="AR194" s="1">
        <f>IF(ISERROR(1/P194),0,1)</f>
        <v>1</v>
      </c>
      <c r="AS194" s="1">
        <f>IF(ISERROR(1/V194),0,1)</f>
        <v>0</v>
      </c>
    </row>
    <row r="195" spans="2:45" ht="18">
      <c r="B195" s="342"/>
      <c r="C195" s="356" t="s">
        <v>22</v>
      </c>
      <c r="D195" s="357"/>
      <c r="E195" s="21">
        <f aca="true" t="shared" si="52" ref="E195:V195">IF(E165&gt;0,IF(E15&gt;0,E165*2000/E15,"--"),"--")</f>
        <v>21.40558471890394</v>
      </c>
      <c r="F195" s="21">
        <f t="shared" si="52"/>
        <v>21.894485278079006</v>
      </c>
      <c r="G195" s="21">
        <f t="shared" si="52"/>
        <v>26.56626395663671</v>
      </c>
      <c r="H195" s="21">
        <f t="shared" si="52"/>
        <v>23.02776948342789</v>
      </c>
      <c r="I195" s="21">
        <f t="shared" si="52"/>
        <v>19.11259098983966</v>
      </c>
      <c r="J195" s="21">
        <f>IF(J165&gt;0,IF(J15&gt;0,J165*2000/J15,"--"),"--")</f>
        <v>27.135939121411276</v>
      </c>
      <c r="K195" s="21">
        <f t="shared" si="52"/>
        <v>22.916814768530816</v>
      </c>
      <c r="L195" s="21">
        <f t="shared" si="52"/>
        <v>18.515815085158152</v>
      </c>
      <c r="M195" s="21">
        <f t="shared" si="52"/>
        <v>23.019077786106344</v>
      </c>
      <c r="N195" s="21">
        <f t="shared" si="52"/>
        <v>26.091127098321344</v>
      </c>
      <c r="O195" s="21">
        <f t="shared" si="52"/>
        <v>18.118219213114468</v>
      </c>
      <c r="P195" s="21">
        <f t="shared" si="52"/>
        <v>25.23995734091717</v>
      </c>
      <c r="Q195" s="21">
        <f>IF(Q165&gt;0,IF(Q15&gt;0,Q165*2000/Q15,"--"),"--")</f>
        <v>3.080221523971096</v>
      </c>
      <c r="R195" s="21">
        <f>IF(R165&gt;0,IF(R15&gt;0,R165*2000/R15,"--"),"--")</f>
        <v>22.72552783109405</v>
      </c>
      <c r="S195" s="21" t="str">
        <f>IF(S165&gt;0,IF(S15&gt;0,S165*2000/S15,"--"),"--")</f>
        <v>--</v>
      </c>
      <c r="T195" s="226">
        <f>IF(T165&gt;0,IF(T15&gt;0,T165*2000/T15,"--"),"--")</f>
        <v>15.512458984251106</v>
      </c>
      <c r="U195" s="21">
        <f>IF(U165&gt;0,IF(U15&gt;0,U165*2000/U15,"--"),"--")</f>
        <v>29.11705380961676</v>
      </c>
      <c r="V195" s="21" t="str">
        <f t="shared" si="52"/>
        <v>--</v>
      </c>
      <c r="W195" s="25">
        <f>SUM(AB195:AS195)</f>
        <v>16</v>
      </c>
      <c r="X195" s="22">
        <f>SUMPRODUCT(E$15:V$15,E195:V195)/AA195</f>
        <v>21.79619618507313</v>
      </c>
      <c r="Y195" s="419">
        <f>SUMPRODUCT(I195:P195,I15:P15)/Z195</f>
        <v>22.393497117799896</v>
      </c>
      <c r="Z195" s="420">
        <f>SUM($I15:$P15)</f>
        <v>5999063</v>
      </c>
      <c r="AA195" s="160">
        <f>SUMPRODUCT(E$15:V$15,AB195:AS195)</f>
        <v>48504518.45005968</v>
      </c>
      <c r="AB195" s="1">
        <f>IF(ISERROR(1/E195),0,1)</f>
        <v>1</v>
      </c>
      <c r="AC195" s="1">
        <f>IF(ISERROR(1/F195),0,1)</f>
        <v>1</v>
      </c>
      <c r="AD195" s="1">
        <f>IF(ISERROR(1/G195),0,1)</f>
        <v>1</v>
      </c>
      <c r="AE195" s="1">
        <f>IF(ISERROR(1/H195),0,1)</f>
        <v>1</v>
      </c>
      <c r="AF195" s="1">
        <f>IF(ISERROR(1/I195),0,1)</f>
        <v>1</v>
      </c>
      <c r="AG195" s="1">
        <f>IF(ISERROR(1/J195),0,1)</f>
        <v>1</v>
      </c>
      <c r="AH195" s="1">
        <f>IF(ISERROR(1/Q195),0,1)</f>
        <v>1</v>
      </c>
      <c r="AI195" s="1">
        <f t="shared" si="50"/>
        <v>1</v>
      </c>
      <c r="AJ195" s="1">
        <f t="shared" si="50"/>
        <v>1</v>
      </c>
      <c r="AK195" s="1">
        <f t="shared" si="50"/>
        <v>1</v>
      </c>
      <c r="AL195" s="1">
        <f>IF(ISERROR(1/R195),0,1)</f>
        <v>1</v>
      </c>
      <c r="AM195" s="1">
        <f>IF(ISERROR(1/S195),0,1)</f>
        <v>0</v>
      </c>
      <c r="AN195" s="1">
        <f>IF(ISERROR(1/N195),0,1)</f>
        <v>1</v>
      </c>
      <c r="AO195" s="1">
        <f>IF(ISERROR(1/T195),0,1)</f>
        <v>1</v>
      </c>
      <c r="AP195" s="1">
        <f>IF(ISERROR(1/U195),0,1)</f>
        <v>1</v>
      </c>
      <c r="AQ195" s="1">
        <f>IF(ISERROR(1/O195),0,1)</f>
        <v>1</v>
      </c>
      <c r="AR195" s="1">
        <f>IF(ISERROR(1/P195),0,1)</f>
        <v>1</v>
      </c>
      <c r="AS195" s="1">
        <f>IF(ISERROR(1/V195),0,1)</f>
        <v>0</v>
      </c>
    </row>
    <row r="196" spans="2:45" ht="18">
      <c r="B196" s="342"/>
      <c r="C196" s="354" t="s">
        <v>25</v>
      </c>
      <c r="D196" s="355"/>
      <c r="E196" s="21" t="str">
        <f aca="true" t="shared" si="53" ref="E196:V196">IF(E166&gt;0,IF(E16&gt;0,E166*2000/E16,"--"),"--")</f>
        <v>--</v>
      </c>
      <c r="F196" s="21" t="str">
        <f t="shared" si="53"/>
        <v>--</v>
      </c>
      <c r="G196" s="21" t="str">
        <f t="shared" si="53"/>
        <v>--</v>
      </c>
      <c r="H196" s="21">
        <f t="shared" si="53"/>
        <v>23.008849557522122</v>
      </c>
      <c r="I196" s="21" t="str">
        <f t="shared" si="53"/>
        <v>--</v>
      </c>
      <c r="J196" s="21" t="str">
        <f t="shared" si="53"/>
        <v>--</v>
      </c>
      <c r="K196" s="21" t="str">
        <f t="shared" si="53"/>
        <v>--</v>
      </c>
      <c r="L196" s="21" t="str">
        <f t="shared" si="53"/>
        <v>--</v>
      </c>
      <c r="M196" s="21" t="str">
        <f t="shared" si="53"/>
        <v>--</v>
      </c>
      <c r="N196" s="21" t="str">
        <f t="shared" si="53"/>
        <v>--</v>
      </c>
      <c r="O196" s="21" t="str">
        <f t="shared" si="53"/>
        <v>--</v>
      </c>
      <c r="P196" s="21" t="str">
        <f t="shared" si="53"/>
        <v>--</v>
      </c>
      <c r="Q196" s="21" t="str">
        <f>IF(Q166&gt;0,IF(Q16&gt;0,Q166*2000/Q16,"--"),"--")</f>
        <v>--</v>
      </c>
      <c r="R196" s="21" t="str">
        <f>IF(R166&gt;0,IF(R16&gt;0,R166*2000/R16,"--"),"--")</f>
        <v>--</v>
      </c>
      <c r="S196" s="21" t="str">
        <f>IF(S166&gt;0,IF(S16&gt;0,S166*2000/S16,"--"),"--")</f>
        <v>--</v>
      </c>
      <c r="T196" s="21" t="str">
        <f>IF(T166&gt;0,IF(T16&gt;0,T166*2000/T16,"--"),"--")</f>
        <v>--</v>
      </c>
      <c r="U196" s="21" t="str">
        <f>IF(U166&gt;0,IF(U16&gt;0,U166*2000/U16,"--"),"--")</f>
        <v>--</v>
      </c>
      <c r="V196" s="21" t="str">
        <f t="shared" si="53"/>
        <v>--</v>
      </c>
      <c r="W196" s="25">
        <f>SUM(AB196:AS196)</f>
        <v>1</v>
      </c>
      <c r="X196" s="22">
        <f>SUMPRODUCT(E$16:V$16,E196:V196)/AA196</f>
        <v>23.008849557522122</v>
      </c>
      <c r="Y196" s="129"/>
      <c r="Z196" s="129"/>
      <c r="AA196" s="160">
        <f>SUMPRODUCT(E$16:V$16,AB196:AS196)</f>
        <v>2712000</v>
      </c>
      <c r="AB196" s="1">
        <f>IF(ISERROR(1/E196),0,1)</f>
        <v>0</v>
      </c>
      <c r="AC196" s="1">
        <f>IF(ISERROR(1/F196),0,1)</f>
        <v>0</v>
      </c>
      <c r="AD196" s="1">
        <f>IF(ISERROR(1/G196),0,1)</f>
        <v>0</v>
      </c>
      <c r="AE196" s="1">
        <f>IF(ISERROR(1/H196),0,1)</f>
        <v>1</v>
      </c>
      <c r="AF196" s="1">
        <f>IF(ISERROR(1/I196),0,1)</f>
        <v>0</v>
      </c>
      <c r="AG196" s="1">
        <f>IF(ISERROR(1/J196),0,1)</f>
        <v>0</v>
      </c>
      <c r="AH196" s="1">
        <f>IF(ISERROR(1/Q196),0,1)</f>
        <v>0</v>
      </c>
      <c r="AI196" s="1">
        <f t="shared" si="50"/>
        <v>0</v>
      </c>
      <c r="AJ196" s="1">
        <f t="shared" si="50"/>
        <v>0</v>
      </c>
      <c r="AK196" s="1">
        <f t="shared" si="50"/>
        <v>0</v>
      </c>
      <c r="AL196" s="1">
        <f>IF(ISERROR(1/R196),0,1)</f>
        <v>0</v>
      </c>
      <c r="AM196" s="1">
        <f>IF(ISERROR(1/S196),0,1)</f>
        <v>0</v>
      </c>
      <c r="AN196" s="1">
        <f>IF(ISERROR(1/N196),0,1)</f>
        <v>0</v>
      </c>
      <c r="AO196" s="1">
        <f>IF(ISERROR(1/T196),0,1)</f>
        <v>0</v>
      </c>
      <c r="AP196" s="1">
        <f>IF(ISERROR(1/U196),0,1)</f>
        <v>0</v>
      </c>
      <c r="AQ196" s="1">
        <f>IF(ISERROR(1/O196),0,1)</f>
        <v>0</v>
      </c>
      <c r="AR196" s="1">
        <f>IF(ISERROR(1/P196),0,1)</f>
        <v>0</v>
      </c>
      <c r="AS196" s="1">
        <f>IF(ISERROR(1/V196),0,1)</f>
        <v>0</v>
      </c>
    </row>
    <row r="197" spans="2:45" ht="18">
      <c r="B197" s="342"/>
      <c r="C197" s="354" t="s">
        <v>24</v>
      </c>
      <c r="D197" s="355"/>
      <c r="E197" s="21" t="str">
        <f aca="true" t="shared" si="54" ref="E197:V197">IF(E167&gt;0,IF(E17&gt;0,E167*2000/E17,"--"),"--")</f>
        <v>--</v>
      </c>
      <c r="F197" s="21">
        <f t="shared" si="54"/>
        <v>19.883306586438394</v>
      </c>
      <c r="G197" s="21">
        <f t="shared" si="54"/>
        <v>25.608516520081118</v>
      </c>
      <c r="H197" s="21">
        <f t="shared" si="54"/>
        <v>22.465919418358073</v>
      </c>
      <c r="I197" s="21" t="str">
        <f t="shared" si="54"/>
        <v>--</v>
      </c>
      <c r="J197" s="21" t="str">
        <f t="shared" si="54"/>
        <v>--</v>
      </c>
      <c r="K197" s="21" t="str">
        <f t="shared" si="54"/>
        <v>--</v>
      </c>
      <c r="L197" s="21" t="str">
        <f t="shared" si="54"/>
        <v>--</v>
      </c>
      <c r="M197" s="21" t="str">
        <f t="shared" si="54"/>
        <v>--</v>
      </c>
      <c r="N197" s="21" t="str">
        <f t="shared" si="54"/>
        <v>--</v>
      </c>
      <c r="O197" s="21" t="str">
        <f t="shared" si="54"/>
        <v>--</v>
      </c>
      <c r="P197" s="21" t="str">
        <f t="shared" si="54"/>
        <v>--</v>
      </c>
      <c r="Q197" s="21" t="str">
        <f>IF(Q167&gt;0,IF(Q17&gt;0,Q167*2000/Q17,"--"),"--")</f>
        <v>--</v>
      </c>
      <c r="R197" s="21" t="str">
        <f>IF(R167&gt;0,IF(R17&gt;0,R167*2000/R17,"--"),"--")</f>
        <v>--</v>
      </c>
      <c r="S197" s="21" t="str">
        <f>IF(S167&gt;0,IF(S17&gt;0,S167*2000/S17,"--"),"--")</f>
        <v>--</v>
      </c>
      <c r="T197" s="21" t="str">
        <f>IF(T167&gt;0,IF(T17&gt;0,T167*2000/T17,"--"),"--")</f>
        <v>--</v>
      </c>
      <c r="U197" s="21" t="str">
        <f>IF(U167&gt;0,IF(U17&gt;0,U167*2000/U17,"--"),"--")</f>
        <v>--</v>
      </c>
      <c r="V197" s="21" t="str">
        <f t="shared" si="54"/>
        <v>--</v>
      </c>
      <c r="W197" s="25">
        <f>SUM(AB197:AS197)</f>
        <v>3</v>
      </c>
      <c r="X197" s="22">
        <f>SUMPRODUCT(E$17:V$17,E197:V197)/AA197</f>
        <v>21.809000891596494</v>
      </c>
      <c r="Y197" s="129"/>
      <c r="Z197" s="129"/>
      <c r="AA197" s="160">
        <f>SUMPRODUCT(E$17:V$17,AB197:AS197)</f>
        <v>16489522</v>
      </c>
      <c r="AB197" s="1">
        <f>IF(ISERROR(1/E197),0,1)</f>
        <v>0</v>
      </c>
      <c r="AC197" s="1">
        <f>IF(ISERROR(1/F197),0,1)</f>
        <v>1</v>
      </c>
      <c r="AD197" s="1">
        <f>IF(ISERROR(1/G197),0,1)</f>
        <v>1</v>
      </c>
      <c r="AE197" s="1">
        <f>IF(ISERROR(1/H197),0,1)</f>
        <v>1</v>
      </c>
      <c r="AF197" s="1">
        <f>IF(ISERROR(1/I197),0,1)</f>
        <v>0</v>
      </c>
      <c r="AG197" s="1">
        <f>IF(ISERROR(1/J197),0,1)</f>
        <v>0</v>
      </c>
      <c r="AH197" s="1">
        <f>IF(ISERROR(1/Q197),0,1)</f>
        <v>0</v>
      </c>
      <c r="AI197" s="1">
        <f t="shared" si="50"/>
        <v>0</v>
      </c>
      <c r="AJ197" s="1">
        <f t="shared" si="50"/>
        <v>0</v>
      </c>
      <c r="AK197" s="1">
        <f t="shared" si="50"/>
        <v>0</v>
      </c>
      <c r="AL197" s="1">
        <f>IF(ISERROR(1/R197),0,1)</f>
        <v>0</v>
      </c>
      <c r="AM197" s="1">
        <f>IF(ISERROR(1/S197),0,1)</f>
        <v>0</v>
      </c>
      <c r="AN197" s="1">
        <f>IF(ISERROR(1/N197),0,1)</f>
        <v>0</v>
      </c>
      <c r="AO197" s="1">
        <f>IF(ISERROR(1/T197),0,1)</f>
        <v>0</v>
      </c>
      <c r="AP197" s="1">
        <f>IF(ISERROR(1/U197),0,1)</f>
        <v>0</v>
      </c>
      <c r="AQ197" s="1">
        <f>IF(ISERROR(1/O197),0,1)</f>
        <v>0</v>
      </c>
      <c r="AR197" s="1">
        <f>IF(ISERROR(1/P197),0,1)</f>
        <v>0</v>
      </c>
      <c r="AS197" s="1">
        <f>IF(ISERROR(1/V197),0,1)</f>
        <v>0</v>
      </c>
    </row>
    <row r="198" spans="2:28" ht="18.75">
      <c r="B198" s="342"/>
      <c r="C198" s="3" t="s">
        <v>118</v>
      </c>
      <c r="D198" s="256"/>
      <c r="E198" s="418">
        <f>E195-E193</f>
        <v>0.12827018730876105</v>
      </c>
      <c r="F198" s="418">
        <f aca="true" t="shared" si="55" ref="F198:Y198">F195-F193</f>
        <v>0.3842397665618762</v>
      </c>
      <c r="G198" s="418">
        <f t="shared" si="55"/>
        <v>0.40922785960317043</v>
      </c>
      <c r="H198" s="418">
        <f t="shared" si="55"/>
        <v>-1.8725708179819307</v>
      </c>
      <c r="I198" s="418">
        <f t="shared" si="55"/>
        <v>0.8043785783217992</v>
      </c>
      <c r="J198" s="418">
        <f t="shared" si="55"/>
        <v>2.9698901962815505</v>
      </c>
      <c r="K198" s="418">
        <f t="shared" si="55"/>
        <v>-0.6039604480306267</v>
      </c>
      <c r="L198" s="418">
        <f t="shared" si="55"/>
        <v>0.5580686062849125</v>
      </c>
      <c r="M198" s="418">
        <f t="shared" si="55"/>
        <v>1.110393183529883</v>
      </c>
      <c r="N198" s="418">
        <f t="shared" si="55"/>
        <v>3.4099676780314887</v>
      </c>
      <c r="O198" s="418">
        <f t="shared" si="55"/>
        <v>-0.7261618508291008</v>
      </c>
      <c r="P198" s="418">
        <f t="shared" si="55"/>
        <v>0.23025037702707607</v>
      </c>
      <c r="Q198" s="418">
        <f>Q195-Q193</f>
        <v>0.039878194889739316</v>
      </c>
      <c r="R198" s="418">
        <f>R195-R193</f>
        <v>2.4901158601448863</v>
      </c>
      <c r="S198" s="418"/>
      <c r="T198" s="418">
        <f>T195-T193</f>
        <v>0.16935780452719307</v>
      </c>
      <c r="U198" s="418">
        <f>U195-U193</f>
        <v>3.003289679773321</v>
      </c>
      <c r="V198" s="418"/>
      <c r="W198" s="418">
        <f t="shared" si="55"/>
        <v>0</v>
      </c>
      <c r="X198" s="418">
        <f t="shared" si="55"/>
        <v>0.30237596020048585</v>
      </c>
      <c r="Y198" s="421">
        <f t="shared" si="55"/>
        <v>1.1247137845520676</v>
      </c>
      <c r="Z198" s="128"/>
      <c r="AB198" s="1">
        <f>IF(ISERROR(1/E198),0,1)</f>
        <v>1</v>
      </c>
    </row>
    <row r="199" spans="2:45" ht="18">
      <c r="B199" s="342"/>
      <c r="C199" s="354" t="s">
        <v>3</v>
      </c>
      <c r="D199" s="355"/>
      <c r="E199" s="227">
        <f aca="true" t="shared" si="56" ref="E199:V199">IF(E169&gt;0,IF(E163&gt;0,E163*2000/(E169*1000),"--"),"--")</f>
        <v>0.9863985900688369</v>
      </c>
      <c r="F199" s="64">
        <f t="shared" si="56"/>
        <v>1.0341053310144304</v>
      </c>
      <c r="G199" s="64">
        <f t="shared" si="56"/>
        <v>1.0232640603827108</v>
      </c>
      <c r="H199" s="64">
        <f t="shared" si="56"/>
        <v>1.1757144496729026</v>
      </c>
      <c r="I199" s="64">
        <f t="shared" si="56"/>
        <v>0.9583552978386927</v>
      </c>
      <c r="J199" s="64">
        <f t="shared" si="56"/>
        <v>1.0304498999051732</v>
      </c>
      <c r="K199" s="64">
        <f t="shared" si="56"/>
        <v>0.9524375743162902</v>
      </c>
      <c r="L199" s="64">
        <f t="shared" si="56"/>
        <v>0.9991184249191889</v>
      </c>
      <c r="M199" s="64">
        <f t="shared" si="56"/>
        <v>0.9623176661264181</v>
      </c>
      <c r="N199" s="64">
        <f t="shared" si="56"/>
        <v>0.9549961861174676</v>
      </c>
      <c r="O199" s="64">
        <f t="shared" si="56"/>
        <v>0.973364024991779</v>
      </c>
      <c r="P199" s="64">
        <f t="shared" si="56"/>
        <v>0.9798657718120806</v>
      </c>
      <c r="Q199" s="64">
        <f>IF(Q169&gt;0,IF(Q163&gt;0,Q163*2000/(Q169*1000),"--"),"--")</f>
        <v>0.12359155747718761</v>
      </c>
      <c r="R199" s="64">
        <f>IF(R169&gt;0,IF(R163&gt;0,R163*2000/(R169*1000),"--"),"--")</f>
        <v>0.8774045418064261</v>
      </c>
      <c r="S199" s="227" t="str">
        <f>IF(S169&gt;0,IF(S163&gt;0,S163*2000/(S169*1000),"--"),"--")</f>
        <v>--</v>
      </c>
      <c r="T199" s="227">
        <f>IF(T169&gt;0,IF(T163&gt;0,T163*2000/(T169*1000),"--"),"--")</f>
        <v>0.9190488912636923</v>
      </c>
      <c r="U199" s="227">
        <f>IF(U169&gt;0,IF(U163&gt;0,U163*2000/(U169*1000),"--"),"--")</f>
        <v>0.935672514619883</v>
      </c>
      <c r="V199" s="269" t="str">
        <f t="shared" si="56"/>
        <v>--</v>
      </c>
      <c r="W199" s="25">
        <f>SUM(AB199:AS199)</f>
        <v>16</v>
      </c>
      <c r="X199" s="22">
        <f>SUMPRODUCT(E$13:V$13,E199:V199)/AA199</f>
        <v>0.9868477382056006</v>
      </c>
      <c r="Y199" s="129"/>
      <c r="Z199" s="129"/>
      <c r="AA199" s="160">
        <f>SUMPRODUCT(E$13:V$13,AB199:AS199)</f>
        <v>35619540.50002</v>
      </c>
      <c r="AB199" s="1">
        <f>IF(ISERROR(1/E199),0,1)</f>
        <v>1</v>
      </c>
      <c r="AC199" s="1">
        <f>IF(ISERROR(1/F199),0,1)</f>
        <v>1</v>
      </c>
      <c r="AD199" s="1">
        <f>IF(ISERROR(1/G199),0,1)</f>
        <v>1</v>
      </c>
      <c r="AE199" s="1">
        <f>IF(ISERROR(1/H199),0,1)</f>
        <v>1</v>
      </c>
      <c r="AF199" s="1">
        <f>IF(ISERROR(1/I199),0,1)</f>
        <v>1</v>
      </c>
      <c r="AG199" s="1">
        <f>IF(ISERROR(1/J199),0,1)</f>
        <v>1</v>
      </c>
      <c r="AH199" s="1">
        <f>IF(ISERROR(1/Q199),0,1)</f>
        <v>1</v>
      </c>
      <c r="AI199" s="1">
        <f aca="true" t="shared" si="57" ref="AI199:AK203">IF(ISERROR(1/K199),0,1)</f>
        <v>1</v>
      </c>
      <c r="AJ199" s="1">
        <f t="shared" si="57"/>
        <v>1</v>
      </c>
      <c r="AK199" s="1">
        <f t="shared" si="57"/>
        <v>1</v>
      </c>
      <c r="AL199" s="1">
        <f>IF(ISERROR(1/R199),0,1)</f>
        <v>1</v>
      </c>
      <c r="AM199" s="1">
        <f>IF(ISERROR(1/S199),0,1)</f>
        <v>0</v>
      </c>
      <c r="AN199" s="1">
        <f>IF(ISERROR(1/N199),0,1)</f>
        <v>1</v>
      </c>
      <c r="AO199" s="1">
        <f>IF(ISERROR(1/T199),0,1)</f>
        <v>1</v>
      </c>
      <c r="AP199" s="1">
        <f>IF(ISERROR(1/U199),0,1)</f>
        <v>1</v>
      </c>
      <c r="AQ199" s="1">
        <f>IF(ISERROR(1/O199),0,1)</f>
        <v>1</v>
      </c>
      <c r="AR199" s="1">
        <f>IF(ISERROR(1/P199),0,1)</f>
        <v>1</v>
      </c>
      <c r="AS199" s="1">
        <f>IF(ISERROR(1/V199),0,1)</f>
        <v>0</v>
      </c>
    </row>
    <row r="200" spans="2:45" ht="18">
      <c r="B200" s="342"/>
      <c r="C200" s="356" t="s">
        <v>21</v>
      </c>
      <c r="D200" s="357"/>
      <c r="E200" s="227">
        <f aca="true" t="shared" si="58" ref="E200:V200">IF(E170&gt;0,IF(E164&gt;0,E164*2000/(E170*1000),"--"),"--")</f>
        <v>0.9639282284646463</v>
      </c>
      <c r="F200" s="64">
        <f t="shared" si="58"/>
        <v>0.9952382599471943</v>
      </c>
      <c r="G200" s="64">
        <f t="shared" si="58"/>
        <v>0.9952302233266297</v>
      </c>
      <c r="H200" s="64">
        <f t="shared" si="58"/>
        <v>1.143351164424272</v>
      </c>
      <c r="I200" s="64">
        <f t="shared" si="58"/>
        <v>0.9444679949130987</v>
      </c>
      <c r="J200" s="64">
        <f t="shared" si="58"/>
        <v>1.010331082730009</v>
      </c>
      <c r="K200" s="64">
        <f t="shared" si="58"/>
        <v>0.9354055366682856</v>
      </c>
      <c r="L200" s="64">
        <f t="shared" si="58"/>
        <v>0.9811075975026352</v>
      </c>
      <c r="M200" s="64">
        <f t="shared" si="58"/>
        <v>0.9377289377289377</v>
      </c>
      <c r="N200" s="64">
        <f t="shared" si="58"/>
        <v>0.964200477326969</v>
      </c>
      <c r="O200" s="64">
        <f t="shared" si="58"/>
        <v>0.9626556016597511</v>
      </c>
      <c r="P200" s="64">
        <f t="shared" si="58"/>
        <v>0.9366576819407008</v>
      </c>
      <c r="Q200" s="64" t="str">
        <f>IF(Q170&gt;0,IF(Q164&gt;0,Q164*2000/(Q170*1000),"--"),"--")</f>
        <v>--</v>
      </c>
      <c r="R200" s="64">
        <f>IF(R170&gt;0,IF(R164&gt;0,R164*2000/(R170*1000),"--"),"--")</f>
        <v>0.8798820928518791</v>
      </c>
      <c r="S200" s="227" t="str">
        <f>IF(S170&gt;0,IF(S164&gt;0,S164*2000/(S170*1000),"--"),"--")</f>
        <v>--</v>
      </c>
      <c r="T200" s="227">
        <f>IF(T170&gt;0,IF(T164&gt;0,T164*2000/(T170*1000),"--"),"--")</f>
        <v>0.9069003285870756</v>
      </c>
      <c r="U200" s="227" t="str">
        <f>IF(U170&gt;0,IF(U164&gt;0,U164*2000/(U170*1000),"--"),"--")</f>
        <v>--</v>
      </c>
      <c r="V200" s="269" t="str">
        <f t="shared" si="58"/>
        <v>--</v>
      </c>
      <c r="W200" s="25">
        <f>SUM(AB200:AS200)</f>
        <v>14</v>
      </c>
      <c r="X200" s="22">
        <f>SUMPRODUCT(E$14:V$14,E200:V200)/AA200</f>
        <v>1.0017302792824945</v>
      </c>
      <c r="Y200" s="129"/>
      <c r="Z200" s="129"/>
      <c r="AA200" s="160">
        <f>SUMPRODUCT(E$14:V$14,AB200:AS200)</f>
        <v>40710742.90006461</v>
      </c>
      <c r="AB200" s="1">
        <f>IF(ISERROR(1/E200),0,1)</f>
        <v>1</v>
      </c>
      <c r="AC200" s="1">
        <f>IF(ISERROR(1/F200),0,1)</f>
        <v>1</v>
      </c>
      <c r="AD200" s="1">
        <f>IF(ISERROR(1/G200),0,1)</f>
        <v>1</v>
      </c>
      <c r="AE200" s="1">
        <f>IF(ISERROR(1/H200),0,1)</f>
        <v>1</v>
      </c>
      <c r="AF200" s="1">
        <f>IF(ISERROR(1/I200),0,1)</f>
        <v>1</v>
      </c>
      <c r="AG200" s="1">
        <f>IF(ISERROR(1/J200),0,1)</f>
        <v>1</v>
      </c>
      <c r="AH200" s="1">
        <f>IF(ISERROR(1/Q200),0,1)</f>
        <v>0</v>
      </c>
      <c r="AI200" s="1">
        <f t="shared" si="57"/>
        <v>1</v>
      </c>
      <c r="AJ200" s="1">
        <f t="shared" si="57"/>
        <v>1</v>
      </c>
      <c r="AK200" s="1">
        <f t="shared" si="57"/>
        <v>1</v>
      </c>
      <c r="AL200" s="1">
        <f>IF(ISERROR(1/R200),0,1)</f>
        <v>1</v>
      </c>
      <c r="AM200" s="1">
        <f>IF(ISERROR(1/S200),0,1)</f>
        <v>0</v>
      </c>
      <c r="AN200" s="1">
        <f>IF(ISERROR(1/N200),0,1)</f>
        <v>1</v>
      </c>
      <c r="AO200" s="1">
        <f>IF(ISERROR(1/T200),0,1)</f>
        <v>1</v>
      </c>
      <c r="AP200" s="1">
        <f>IF(ISERROR(1/U200),0,1)</f>
        <v>0</v>
      </c>
      <c r="AQ200" s="1">
        <f>IF(ISERROR(1/O200),0,1)</f>
        <v>1</v>
      </c>
      <c r="AR200" s="1">
        <f>IF(ISERROR(1/P200),0,1)</f>
        <v>1</v>
      </c>
      <c r="AS200" s="1">
        <f>IF(ISERROR(1/V200),0,1)</f>
        <v>0</v>
      </c>
    </row>
    <row r="201" spans="2:45" ht="18">
      <c r="B201" s="342"/>
      <c r="C201" s="356" t="s">
        <v>22</v>
      </c>
      <c r="D201" s="357"/>
      <c r="E201" s="227">
        <f aca="true" t="shared" si="59" ref="E201:V201">IF(E171&gt;0,IF(E165&gt;0,E165*2000/(E171*1000),"--"),"--")</f>
        <v>0.9762005869283326</v>
      </c>
      <c r="F201" s="64">
        <f t="shared" si="59"/>
        <v>1.0034405415554495</v>
      </c>
      <c r="G201" s="64">
        <f t="shared" si="59"/>
        <v>0.9923413669300787</v>
      </c>
      <c r="H201" s="64">
        <f t="shared" si="59"/>
        <v>1.1293676595495417</v>
      </c>
      <c r="I201" s="64">
        <f t="shared" si="59"/>
        <v>0.9462942692701529</v>
      </c>
      <c r="J201" s="64">
        <f t="shared" si="59"/>
        <v>1.01454898157129</v>
      </c>
      <c r="K201" s="64">
        <f t="shared" si="59"/>
        <v>0.9338313767342583</v>
      </c>
      <c r="L201" s="64">
        <f t="shared" si="59"/>
        <v>1.0084813146037637</v>
      </c>
      <c r="M201" s="64">
        <f t="shared" si="59"/>
        <v>0.9442570918468558</v>
      </c>
      <c r="N201" s="64">
        <f t="shared" si="59"/>
        <v>0.9729053026915855</v>
      </c>
      <c r="O201" s="64">
        <f t="shared" si="59"/>
        <v>0.9649122807017544</v>
      </c>
      <c r="P201" s="64">
        <f t="shared" si="59"/>
        <v>0.9900990099009901</v>
      </c>
      <c r="Q201" s="64">
        <f>IF(Q171&gt;0,IF(Q165&gt;0,Q165*2000/(Q171*1000),"--"),"--")</f>
        <v>0.1139611030984722</v>
      </c>
      <c r="R201" s="64">
        <f>IF(R171&gt;0,IF(R165&gt;0,R165*2000/(R171*1000),"--"),"--")</f>
        <v>0.8581264721869905</v>
      </c>
      <c r="S201" s="227" t="str">
        <f>IF(S171&gt;0,IF(S165&gt;0,S165*2000/(S171*1000),"--"),"--")</f>
        <v>--</v>
      </c>
      <c r="T201" s="227">
        <f>IF(T171&gt;0,IF(T165&gt;0,T165*2000/(T171*1000),"--"),"--")</f>
        <v>0.8986136629363621</v>
      </c>
      <c r="U201" s="227">
        <f>IF(U171&gt;0,IF(U165&gt;0,U165*2000/(U171*1000),"--"),"--")</f>
        <v>1.0063246661981728</v>
      </c>
      <c r="V201" s="269" t="str">
        <f t="shared" si="59"/>
        <v>--</v>
      </c>
      <c r="W201" s="25">
        <f>SUM(AB201:AS201)</f>
        <v>16</v>
      </c>
      <c r="X201" s="22">
        <f>SUMPRODUCT(E$15:V$15,E201:V201)/AA201</f>
        <v>0.9733929619907408</v>
      </c>
      <c r="Y201" s="129"/>
      <c r="Z201" s="129"/>
      <c r="AA201" s="160">
        <f>SUMPRODUCT(E$15:V$15,AB201:AS201)</f>
        <v>48504518.45005968</v>
      </c>
      <c r="AB201" s="1">
        <f>IF(ISERROR(1/E201),0,1)</f>
        <v>1</v>
      </c>
      <c r="AC201" s="1">
        <f>IF(ISERROR(1/F201),0,1)</f>
        <v>1</v>
      </c>
      <c r="AD201" s="1">
        <f>IF(ISERROR(1/G201),0,1)</f>
        <v>1</v>
      </c>
      <c r="AE201" s="1">
        <f>IF(ISERROR(1/H201),0,1)</f>
        <v>1</v>
      </c>
      <c r="AF201" s="1">
        <f>IF(ISERROR(1/I201),0,1)</f>
        <v>1</v>
      </c>
      <c r="AG201" s="1">
        <f>IF(ISERROR(1/J201),0,1)</f>
        <v>1</v>
      </c>
      <c r="AH201" s="1">
        <f>IF(ISERROR(1/Q201),0,1)</f>
        <v>1</v>
      </c>
      <c r="AI201" s="1">
        <f t="shared" si="57"/>
        <v>1</v>
      </c>
      <c r="AJ201" s="1">
        <f t="shared" si="57"/>
        <v>1</v>
      </c>
      <c r="AK201" s="1">
        <f t="shared" si="57"/>
        <v>1</v>
      </c>
      <c r="AL201" s="1">
        <f>IF(ISERROR(1/R201),0,1)</f>
        <v>1</v>
      </c>
      <c r="AM201" s="1">
        <f>IF(ISERROR(1/S201),0,1)</f>
        <v>0</v>
      </c>
      <c r="AN201" s="1">
        <f>IF(ISERROR(1/N201),0,1)</f>
        <v>1</v>
      </c>
      <c r="AO201" s="1">
        <f>IF(ISERROR(1/T201),0,1)</f>
        <v>1</v>
      </c>
      <c r="AP201" s="1">
        <f>IF(ISERROR(1/U201),0,1)</f>
        <v>1</v>
      </c>
      <c r="AQ201" s="1">
        <f>IF(ISERROR(1/O201),0,1)</f>
        <v>1</v>
      </c>
      <c r="AR201" s="1">
        <f>IF(ISERROR(1/P201),0,1)</f>
        <v>1</v>
      </c>
      <c r="AS201" s="1">
        <f>IF(ISERROR(1/V201),0,1)</f>
        <v>0</v>
      </c>
    </row>
    <row r="202" spans="2:45" ht="18">
      <c r="B202" s="342"/>
      <c r="C202" s="354" t="s">
        <v>25</v>
      </c>
      <c r="D202" s="355"/>
      <c r="E202" s="227" t="str">
        <f aca="true" t="shared" si="60" ref="E202:V202">IF(E172&gt;0,IF(E166&gt;0,E166*2000/(E172*1000),"--"),"--")</f>
        <v>--</v>
      </c>
      <c r="F202" s="64" t="str">
        <f t="shared" si="60"/>
        <v>--</v>
      </c>
      <c r="G202" s="64" t="str">
        <f t="shared" si="60"/>
        <v>--</v>
      </c>
      <c r="H202" s="64">
        <f t="shared" si="60"/>
        <v>1.1428152814915205</v>
      </c>
      <c r="I202" s="64" t="str">
        <f t="shared" si="60"/>
        <v>--</v>
      </c>
      <c r="J202" s="64" t="str">
        <f t="shared" si="60"/>
        <v>--</v>
      </c>
      <c r="K202" s="64" t="str">
        <f t="shared" si="60"/>
        <v>--</v>
      </c>
      <c r="L202" s="64" t="str">
        <f t="shared" si="60"/>
        <v>--</v>
      </c>
      <c r="M202" s="64" t="str">
        <f t="shared" si="60"/>
        <v>--</v>
      </c>
      <c r="N202" s="64" t="str">
        <f t="shared" si="60"/>
        <v>--</v>
      </c>
      <c r="O202" s="64" t="str">
        <f t="shared" si="60"/>
        <v>--</v>
      </c>
      <c r="P202" s="64" t="str">
        <f t="shared" si="60"/>
        <v>--</v>
      </c>
      <c r="Q202" s="64" t="str">
        <f>IF(Q172&gt;0,IF(Q166&gt;0,Q166*2000/(Q172*1000),"--"),"--")</f>
        <v>--</v>
      </c>
      <c r="R202" s="64" t="str">
        <f>IF(R172&gt;0,IF(R166&gt;0,R166*2000/(R172*1000),"--"),"--")</f>
        <v>--</v>
      </c>
      <c r="S202" s="227" t="str">
        <f>IF(S172&gt;0,IF(S166&gt;0,S166*2000/(S172*1000),"--"),"--")</f>
        <v>--</v>
      </c>
      <c r="T202" s="227" t="str">
        <f>IF(T172&gt;0,IF(T166&gt;0,T166*2000/(T172*1000),"--"),"--")</f>
        <v>--</v>
      </c>
      <c r="U202" s="227" t="str">
        <f>IF(U172&gt;0,IF(U166&gt;0,U166*2000/(U172*1000),"--"),"--")</f>
        <v>--</v>
      </c>
      <c r="V202" s="269" t="str">
        <f t="shared" si="60"/>
        <v>--</v>
      </c>
      <c r="W202" s="25">
        <f>SUM(AB202:AS202)</f>
        <v>1</v>
      </c>
      <c r="X202" s="22">
        <f>SUMPRODUCT(E$16:V$16,E202:V202)/AA202</f>
        <v>1.1428152814915205</v>
      </c>
      <c r="Y202" s="129"/>
      <c r="Z202" s="129"/>
      <c r="AA202" s="160">
        <f>SUMPRODUCT(E$16:V$16,AB202:AS202)</f>
        <v>2712000</v>
      </c>
      <c r="AB202" s="1">
        <f>IF(ISERROR(1/E202),0,1)</f>
        <v>0</v>
      </c>
      <c r="AC202" s="1">
        <f>IF(ISERROR(1/F202),0,1)</f>
        <v>0</v>
      </c>
      <c r="AD202" s="1">
        <f>IF(ISERROR(1/G202),0,1)</f>
        <v>0</v>
      </c>
      <c r="AE202" s="1">
        <f>IF(ISERROR(1/H202),0,1)</f>
        <v>1</v>
      </c>
      <c r="AF202" s="1">
        <f>IF(ISERROR(1/I202),0,1)</f>
        <v>0</v>
      </c>
      <c r="AG202" s="1">
        <f>IF(ISERROR(1/J202),0,1)</f>
        <v>0</v>
      </c>
      <c r="AH202" s="1">
        <f>IF(ISERROR(1/Q202),0,1)</f>
        <v>0</v>
      </c>
      <c r="AI202" s="1">
        <f t="shared" si="57"/>
        <v>0</v>
      </c>
      <c r="AJ202" s="1">
        <f t="shared" si="57"/>
        <v>0</v>
      </c>
      <c r="AK202" s="1">
        <f t="shared" si="57"/>
        <v>0</v>
      </c>
      <c r="AL202" s="1">
        <f>IF(ISERROR(1/R202),0,1)</f>
        <v>0</v>
      </c>
      <c r="AM202" s="1">
        <f>IF(ISERROR(1/S202),0,1)</f>
        <v>0</v>
      </c>
      <c r="AN202" s="1">
        <f>IF(ISERROR(1/N202),0,1)</f>
        <v>0</v>
      </c>
      <c r="AO202" s="1">
        <f>IF(ISERROR(1/T202),0,1)</f>
        <v>0</v>
      </c>
      <c r="AP202" s="1">
        <f>IF(ISERROR(1/U202),0,1)</f>
        <v>0</v>
      </c>
      <c r="AQ202" s="1">
        <f>IF(ISERROR(1/O202),0,1)</f>
        <v>0</v>
      </c>
      <c r="AR202" s="1">
        <f>IF(ISERROR(1/P202),0,1)</f>
        <v>0</v>
      </c>
      <c r="AS202" s="1">
        <f>IF(ISERROR(1/V202),0,1)</f>
        <v>0</v>
      </c>
    </row>
    <row r="203" spans="2:45" ht="18.75" thickBot="1">
      <c r="B203" s="342"/>
      <c r="C203" s="354" t="s">
        <v>24</v>
      </c>
      <c r="D203" s="355"/>
      <c r="E203" s="228" t="str">
        <f aca="true" t="shared" si="61" ref="E203:V203">IF(E173&gt;0,IF(E167&gt;0,E167*2000/(E173*1000),"--"),"--")</f>
        <v>--</v>
      </c>
      <c r="F203" s="318">
        <f t="shared" si="61"/>
        <v>0.990685720833538</v>
      </c>
      <c r="G203" s="318">
        <f t="shared" si="61"/>
        <v>0.9858152663788605</v>
      </c>
      <c r="H203" s="318">
        <f t="shared" si="61"/>
        <v>1.1298849699093472</v>
      </c>
      <c r="I203" s="318" t="str">
        <f t="shared" si="61"/>
        <v>--</v>
      </c>
      <c r="J203" s="318" t="str">
        <f t="shared" si="61"/>
        <v>--</v>
      </c>
      <c r="K203" s="318" t="str">
        <f t="shared" si="61"/>
        <v>--</v>
      </c>
      <c r="L203" s="318" t="str">
        <f t="shared" si="61"/>
        <v>--</v>
      </c>
      <c r="M203" s="318" t="str">
        <f t="shared" si="61"/>
        <v>--</v>
      </c>
      <c r="N203" s="318" t="str">
        <f t="shared" si="61"/>
        <v>--</v>
      </c>
      <c r="O203" s="318" t="str">
        <f t="shared" si="61"/>
        <v>--</v>
      </c>
      <c r="P203" s="318" t="str">
        <f t="shared" si="61"/>
        <v>--</v>
      </c>
      <c r="Q203" s="318" t="str">
        <f>IF(Q173&gt;0,IF(Q167&gt;0,Q167*2000/(Q173*1000),"--"),"--")</f>
        <v>--</v>
      </c>
      <c r="R203" s="318" t="str">
        <f>IF(R173&gt;0,IF(R167&gt;0,R167*2000/(R173*1000),"--"),"--")</f>
        <v>--</v>
      </c>
      <c r="S203" s="228" t="str">
        <f>IF(S173&gt;0,IF(S167&gt;0,S167*2000/(S173*1000),"--"),"--")</f>
        <v>--</v>
      </c>
      <c r="T203" s="228" t="str">
        <f>IF(T173&gt;0,IF(T167&gt;0,T167*2000/(T173*1000),"--"),"--")</f>
        <v>--</v>
      </c>
      <c r="U203" s="228" t="str">
        <f>IF(U173&gt;0,IF(U167&gt;0,U167*2000/(U173*1000),"--"),"--")</f>
        <v>--</v>
      </c>
      <c r="V203" s="270" t="str">
        <f t="shared" si="61"/>
        <v>--</v>
      </c>
      <c r="W203" s="25">
        <f>SUM(AB203:AS203)</f>
        <v>3</v>
      </c>
      <c r="X203" s="22">
        <f>SUMPRODUCT(E$17:V$17,E203:V203)/AA203</f>
        <v>1.0173533282442158</v>
      </c>
      <c r="Y203" s="129"/>
      <c r="Z203" s="129"/>
      <c r="AA203" s="160">
        <f>SUMPRODUCT(E$17:V$17,AB203:AS203)</f>
        <v>16489522</v>
      </c>
      <c r="AB203" s="1">
        <f>IF(ISERROR(1/E203),0,1)</f>
        <v>0</v>
      </c>
      <c r="AC203" s="1">
        <f>IF(ISERROR(1/F203),0,1)</f>
        <v>1</v>
      </c>
      <c r="AD203" s="1">
        <f>IF(ISERROR(1/G203),0,1)</f>
        <v>1</v>
      </c>
      <c r="AE203" s="1">
        <f>IF(ISERROR(1/H203),0,1)</f>
        <v>1</v>
      </c>
      <c r="AF203" s="1">
        <f>IF(ISERROR(1/I203),0,1)</f>
        <v>0</v>
      </c>
      <c r="AG203" s="1">
        <f>IF(ISERROR(1/J203),0,1)</f>
        <v>0</v>
      </c>
      <c r="AH203" s="1">
        <f>IF(ISERROR(1/Q203),0,1)</f>
        <v>0</v>
      </c>
      <c r="AI203" s="1">
        <f t="shared" si="57"/>
        <v>0</v>
      </c>
      <c r="AJ203" s="1">
        <f t="shared" si="57"/>
        <v>0</v>
      </c>
      <c r="AK203" s="1">
        <f t="shared" si="57"/>
        <v>0</v>
      </c>
      <c r="AL203" s="1">
        <f>IF(ISERROR(1/R203),0,1)</f>
        <v>0</v>
      </c>
      <c r="AM203" s="1">
        <f>IF(ISERROR(1/S203),0,1)</f>
        <v>0</v>
      </c>
      <c r="AN203" s="1">
        <f>IF(ISERROR(1/N203),0,1)</f>
        <v>0</v>
      </c>
      <c r="AO203" s="1">
        <f>IF(ISERROR(1/T203),0,1)</f>
        <v>0</v>
      </c>
      <c r="AP203" s="1">
        <f>IF(ISERROR(1/U203),0,1)</f>
        <v>0</v>
      </c>
      <c r="AQ203" s="1">
        <f>IF(ISERROR(1/O203),0,1)</f>
        <v>0</v>
      </c>
      <c r="AR203" s="1">
        <f>IF(ISERROR(1/P203),0,1)</f>
        <v>0</v>
      </c>
      <c r="AS203" s="1">
        <f>IF(ISERROR(1/V203),0,1)</f>
        <v>0</v>
      </c>
    </row>
    <row r="204" spans="2:26" ht="18.75">
      <c r="B204" s="342"/>
      <c r="C204" s="272" t="s">
        <v>116</v>
      </c>
      <c r="D204" s="29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2" t="s">
        <v>34</v>
      </c>
      <c r="Y204" s="128"/>
      <c r="Z204" s="128"/>
    </row>
    <row r="205" spans="2:45" ht="18">
      <c r="B205" s="342"/>
      <c r="C205" s="354" t="s">
        <v>3</v>
      </c>
      <c r="D205" s="355"/>
      <c r="E205" s="21">
        <f aca="true" t="shared" si="62" ref="E205:V205">IF(E13&gt;0,IF(E169&gt;0,E169*1000/E13,"--"),"--")</f>
        <v>21.57070655394014</v>
      </c>
      <c r="F205" s="21">
        <f t="shared" si="62"/>
        <v>20.800826440393784</v>
      </c>
      <c r="G205" s="21">
        <f t="shared" si="62"/>
        <v>25.56235199665915</v>
      </c>
      <c r="H205" s="21">
        <f t="shared" si="62"/>
        <v>21.17890131259115</v>
      </c>
      <c r="I205" s="21">
        <f t="shared" si="62"/>
        <v>19.103783797936952</v>
      </c>
      <c r="J205" s="21">
        <f t="shared" si="62"/>
        <v>23.451939708425993</v>
      </c>
      <c r="K205" s="21">
        <f t="shared" si="62"/>
        <v>24.695345764204962</v>
      </c>
      <c r="L205" s="21">
        <f t="shared" si="62"/>
        <v>17.973591549295776</v>
      </c>
      <c r="M205" s="21">
        <f t="shared" si="62"/>
        <v>22.766582568066823</v>
      </c>
      <c r="N205" s="21">
        <f t="shared" si="62"/>
        <v>23.75</v>
      </c>
      <c r="O205" s="21">
        <f t="shared" si="62"/>
        <v>19.360055005220403</v>
      </c>
      <c r="P205" s="21">
        <f t="shared" si="62"/>
        <v>25.523605052189207</v>
      </c>
      <c r="Q205" s="21">
        <f>IF(Q13&gt;0,IF(Q169&gt;0,Q169*1000/Q13,"--"),"--")</f>
        <v>24.599927302012844</v>
      </c>
      <c r="R205" s="21">
        <f>IF(R13&gt;0,IF(R169&gt;0,R169*1000/R13,"--"),"--")</f>
        <v>23.062807412972703</v>
      </c>
      <c r="S205" s="21" t="str">
        <f>IF(S13&gt;0,IF(S169&gt;0,S169*1000/S13,"--"),"--")</f>
        <v>--</v>
      </c>
      <c r="T205" s="226">
        <f>IF(T13&gt;0,IF(T169&gt;0,T169*1000/T13,"--"),"--")</f>
        <v>16.694542940612386</v>
      </c>
      <c r="U205" s="21">
        <f>IF(U13&gt;0,IF(U169&gt;0,U169*1000/U13,"--"),"--")</f>
        <v>27.909085413770175</v>
      </c>
      <c r="V205" s="21" t="str">
        <f t="shared" si="62"/>
        <v>--</v>
      </c>
      <c r="W205" s="25">
        <f>SUM(AB205:AS205)</f>
        <v>16</v>
      </c>
      <c r="X205" s="22">
        <f>SUMPRODUCT(E$13:V$13,E205:V205)/AA205</f>
        <v>21.77835803355084</v>
      </c>
      <c r="Y205" s="129"/>
      <c r="Z205" s="129"/>
      <c r="AA205" s="160">
        <f>SUMPRODUCT(E$13:V$13,AB205:AS205)</f>
        <v>35619540.50002</v>
      </c>
      <c r="AB205" s="1">
        <f>IF(ISERROR(1/E205),0,1)</f>
        <v>1</v>
      </c>
      <c r="AC205" s="1">
        <f>IF(ISERROR(1/F205),0,1)</f>
        <v>1</v>
      </c>
      <c r="AD205" s="1">
        <f>IF(ISERROR(1/G205),0,1)</f>
        <v>1</v>
      </c>
      <c r="AE205" s="1">
        <f>IF(ISERROR(1/H205),0,1)</f>
        <v>1</v>
      </c>
      <c r="AF205" s="1">
        <f>IF(ISERROR(1/I205),0,1)</f>
        <v>1</v>
      </c>
      <c r="AG205" s="1">
        <f>IF(ISERROR(1/J205),0,1)</f>
        <v>1</v>
      </c>
      <c r="AH205" s="1">
        <f>IF(ISERROR(1/Q205),0,1)</f>
        <v>1</v>
      </c>
      <c r="AI205" s="1">
        <f aca="true" t="shared" si="63" ref="AI205:AK209">IF(ISERROR(1/K205),0,1)</f>
        <v>1</v>
      </c>
      <c r="AJ205" s="1">
        <f t="shared" si="63"/>
        <v>1</v>
      </c>
      <c r="AK205" s="1">
        <f t="shared" si="63"/>
        <v>1</v>
      </c>
      <c r="AL205" s="1">
        <f>IF(ISERROR(1/R205),0,1)</f>
        <v>1</v>
      </c>
      <c r="AM205" s="1">
        <f>IF(ISERROR(1/S205),0,1)</f>
        <v>0</v>
      </c>
      <c r="AN205" s="1">
        <f>IF(ISERROR(1/N205),0,1)</f>
        <v>1</v>
      </c>
      <c r="AO205" s="1">
        <f>IF(ISERROR(1/T205),0,1)</f>
        <v>1</v>
      </c>
      <c r="AP205" s="1">
        <f>IF(ISERROR(1/U205),0,1)</f>
        <v>1</v>
      </c>
      <c r="AQ205" s="1">
        <f>IF(ISERROR(1/O205),0,1)</f>
        <v>1</v>
      </c>
      <c r="AR205" s="1">
        <f>IF(ISERROR(1/P205),0,1)</f>
        <v>1</v>
      </c>
      <c r="AS205" s="1">
        <f>IF(ISERROR(1/V205),0,1)</f>
        <v>0</v>
      </c>
    </row>
    <row r="206" spans="2:45" ht="18">
      <c r="B206" s="342"/>
      <c r="C206" s="356" t="s">
        <v>21</v>
      </c>
      <c r="D206" s="357"/>
      <c r="E206" s="21">
        <f aca="true" t="shared" si="64" ref="E206:V206">IF(E14&gt;0,IF(E170&gt;0,E170*1000/E14,"--"),"--")</f>
        <v>21.53704657686577</v>
      </c>
      <c r="F206" s="21">
        <f t="shared" si="64"/>
        <v>21.495966392802707</v>
      </c>
      <c r="G206" s="21">
        <f t="shared" si="64"/>
        <v>26.121228706865374</v>
      </c>
      <c r="H206" s="21">
        <f t="shared" si="64"/>
        <v>20.95132075471698</v>
      </c>
      <c r="I206" s="21">
        <f t="shared" si="64"/>
        <v>19.915777956382843</v>
      </c>
      <c r="J206" s="21">
        <f t="shared" si="64"/>
        <v>25.41188630490956</v>
      </c>
      <c r="K206" s="21">
        <f t="shared" si="64"/>
        <v>26.333290702135823</v>
      </c>
      <c r="L206" s="21">
        <f t="shared" si="64"/>
        <v>17.770893371757925</v>
      </c>
      <c r="M206" s="21">
        <f t="shared" si="64"/>
        <v>23.577391805009118</v>
      </c>
      <c r="N206" s="21">
        <f t="shared" si="64"/>
        <v>24.647058823529413</v>
      </c>
      <c r="O206" s="21">
        <f t="shared" si="64"/>
        <v>18.742417486701438</v>
      </c>
      <c r="P206" s="21">
        <f t="shared" si="64"/>
        <v>26.43309123780431</v>
      </c>
      <c r="Q206" s="21" t="str">
        <f>IF(Q14&gt;0,IF(Q170&gt;0,Q170*1000/Q14,"--"),"--")</f>
        <v>--</v>
      </c>
      <c r="R206" s="21">
        <f>IF(R14&gt;0,IF(R170&gt;0,R170*1000/R14,"--"),"--")</f>
        <v>26.871287128712872</v>
      </c>
      <c r="S206" s="21" t="str">
        <f>IF(S14&gt;0,IF(S170&gt;0,S170*1000/S14,"--"),"--")</f>
        <v>--</v>
      </c>
      <c r="T206" s="226">
        <f>IF(T14&gt;0,IF(T170&gt;0,T170*1000/T14,"--"),"--")</f>
        <v>17.059107096812767</v>
      </c>
      <c r="U206" s="21" t="str">
        <f>IF(U14&gt;0,IF(U170&gt;0,U170*1000/U14,"--"),"--")</f>
        <v>--</v>
      </c>
      <c r="V206" s="21" t="str">
        <f t="shared" si="64"/>
        <v>--</v>
      </c>
      <c r="W206" s="25">
        <f>SUM(AB206:AS206)</f>
        <v>14</v>
      </c>
      <c r="X206" s="22">
        <f>SUMPRODUCT(E$14:V$14,E206:V206)/AA206</f>
        <v>22.49445563417971</v>
      </c>
      <c r="Y206" s="129"/>
      <c r="Z206" s="129"/>
      <c r="AA206" s="160">
        <f>SUMPRODUCT(E$14:V$14,AB206:AS206)</f>
        <v>40710742.90006461</v>
      </c>
      <c r="AB206" s="1">
        <f>IF(ISERROR(1/E206),0,1)</f>
        <v>1</v>
      </c>
      <c r="AC206" s="1">
        <f>IF(ISERROR(1/F206),0,1)</f>
        <v>1</v>
      </c>
      <c r="AD206" s="1">
        <f>IF(ISERROR(1/G206),0,1)</f>
        <v>1</v>
      </c>
      <c r="AE206" s="1">
        <f>IF(ISERROR(1/H206),0,1)</f>
        <v>1</v>
      </c>
      <c r="AF206" s="1">
        <f>IF(ISERROR(1/I206),0,1)</f>
        <v>1</v>
      </c>
      <c r="AG206" s="1">
        <f>IF(ISERROR(1/J206),0,1)</f>
        <v>1</v>
      </c>
      <c r="AH206" s="1">
        <f>IF(ISERROR(1/Q206),0,1)</f>
        <v>0</v>
      </c>
      <c r="AI206" s="1">
        <f t="shared" si="63"/>
        <v>1</v>
      </c>
      <c r="AJ206" s="1">
        <f t="shared" si="63"/>
        <v>1</v>
      </c>
      <c r="AK206" s="1">
        <f t="shared" si="63"/>
        <v>1</v>
      </c>
      <c r="AL206" s="1">
        <f>IF(ISERROR(1/R206),0,1)</f>
        <v>1</v>
      </c>
      <c r="AM206" s="1">
        <f>IF(ISERROR(1/S206),0,1)</f>
        <v>0</v>
      </c>
      <c r="AN206" s="1">
        <f>IF(ISERROR(1/N206),0,1)</f>
        <v>1</v>
      </c>
      <c r="AO206" s="1">
        <f>IF(ISERROR(1/T206),0,1)</f>
        <v>1</v>
      </c>
      <c r="AP206" s="1">
        <f>IF(ISERROR(1/U206),0,1)</f>
        <v>0</v>
      </c>
      <c r="AQ206" s="1">
        <f>IF(ISERROR(1/O206),0,1)</f>
        <v>1</v>
      </c>
      <c r="AR206" s="1">
        <f>IF(ISERROR(1/P206),0,1)</f>
        <v>1</v>
      </c>
      <c r="AS206" s="1">
        <f>IF(ISERROR(1/V206),0,1)</f>
        <v>0</v>
      </c>
    </row>
    <row r="207" spans="2:45" ht="18">
      <c r="B207" s="342"/>
      <c r="C207" s="356" t="s">
        <v>22</v>
      </c>
      <c r="D207" s="357"/>
      <c r="E207" s="21">
        <f aca="true" t="shared" si="65" ref="E207:V207">IF(E15&gt;0,IF(E171&gt;0,E171*1000/E15,"--"),"--")</f>
        <v>21.92744504104198</v>
      </c>
      <c r="F207" s="21">
        <f t="shared" si="65"/>
        <v>21.819414675173487</v>
      </c>
      <c r="G207" s="21">
        <f t="shared" si="65"/>
        <v>26.771295485567112</v>
      </c>
      <c r="H207" s="21">
        <f t="shared" si="65"/>
        <v>20.38996715437444</v>
      </c>
      <c r="I207" s="21">
        <f t="shared" si="65"/>
        <v>20.197301844151085</v>
      </c>
      <c r="J207" s="21">
        <f t="shared" si="65"/>
        <v>26.746800415081285</v>
      </c>
      <c r="K207" s="21">
        <f t="shared" si="65"/>
        <v>24.540634786415286</v>
      </c>
      <c r="L207" s="21">
        <f t="shared" si="65"/>
        <v>18.36009732360097</v>
      </c>
      <c r="M207" s="21">
        <f t="shared" si="65"/>
        <v>24.377977126000435</v>
      </c>
      <c r="N207" s="21">
        <f t="shared" si="65"/>
        <v>26.817745803357315</v>
      </c>
      <c r="O207" s="21">
        <f t="shared" si="65"/>
        <v>18.777063548136816</v>
      </c>
      <c r="P207" s="21">
        <f t="shared" si="65"/>
        <v>25.492356914326344</v>
      </c>
      <c r="Q207" s="21">
        <f>IF(Q15&gt;0,IF(Q171&gt;0,Q171*1000/Q15,"--"),"--")</f>
        <v>27.028709272053288</v>
      </c>
      <c r="R207" s="21">
        <f>IF(R15&gt;0,IF(R171&gt;0,R171*1000/R15,"--"),"--")</f>
        <v>26.482725527831093</v>
      </c>
      <c r="S207" s="21" t="str">
        <f>IF(S15&gt;0,IF(S171&gt;0,S171*1000/S15,"--"),"--")</f>
        <v>--</v>
      </c>
      <c r="T207" s="226">
        <f>IF(T15&gt;0,IF(T171&gt;0,T171*1000/T15,"--"),"--")</f>
        <v>17.26265649418427</v>
      </c>
      <c r="U207" s="21">
        <f>IF(U15&gt;0,IF(U171&gt;0,U171*1000/U15,"--"),"--")</f>
        <v>28.934055566399895</v>
      </c>
      <c r="V207" s="21" t="str">
        <f t="shared" si="65"/>
        <v>--</v>
      </c>
      <c r="W207" s="25">
        <f>SUM(AB207:AS207)</f>
        <v>16</v>
      </c>
      <c r="X207" s="22">
        <f>SUMPRODUCT(E$15:V$15,E207:V207)/AA207</f>
        <v>22.465745848439802</v>
      </c>
      <c r="Y207" s="129"/>
      <c r="Z207" s="129"/>
      <c r="AA207" s="160">
        <f>SUMPRODUCT(E$15:V$15,AB207:AS207)</f>
        <v>48504518.45005968</v>
      </c>
      <c r="AB207" s="1">
        <f>IF(ISERROR(1/E207),0,1)</f>
        <v>1</v>
      </c>
      <c r="AC207" s="1">
        <f>IF(ISERROR(1/F207),0,1)</f>
        <v>1</v>
      </c>
      <c r="AD207" s="1">
        <f>IF(ISERROR(1/G207),0,1)</f>
        <v>1</v>
      </c>
      <c r="AE207" s="1">
        <f>IF(ISERROR(1/H207),0,1)</f>
        <v>1</v>
      </c>
      <c r="AF207" s="1">
        <f>IF(ISERROR(1/I207),0,1)</f>
        <v>1</v>
      </c>
      <c r="AG207" s="1">
        <f>IF(ISERROR(1/J207),0,1)</f>
        <v>1</v>
      </c>
      <c r="AH207" s="1">
        <f>IF(ISERROR(1/Q207),0,1)</f>
        <v>1</v>
      </c>
      <c r="AI207" s="1">
        <f t="shared" si="63"/>
        <v>1</v>
      </c>
      <c r="AJ207" s="1">
        <f t="shared" si="63"/>
        <v>1</v>
      </c>
      <c r="AK207" s="1">
        <f t="shared" si="63"/>
        <v>1</v>
      </c>
      <c r="AL207" s="1">
        <f>IF(ISERROR(1/R207),0,1)</f>
        <v>1</v>
      </c>
      <c r="AM207" s="1">
        <f>IF(ISERROR(1/S207),0,1)</f>
        <v>0</v>
      </c>
      <c r="AN207" s="1">
        <f>IF(ISERROR(1/N207),0,1)</f>
        <v>1</v>
      </c>
      <c r="AO207" s="1">
        <f>IF(ISERROR(1/T207),0,1)</f>
        <v>1</v>
      </c>
      <c r="AP207" s="1">
        <f>IF(ISERROR(1/U207),0,1)</f>
        <v>1</v>
      </c>
      <c r="AQ207" s="1">
        <f>IF(ISERROR(1/O207),0,1)</f>
        <v>1</v>
      </c>
      <c r="AR207" s="1">
        <f>IF(ISERROR(1/P207),0,1)</f>
        <v>1</v>
      </c>
      <c r="AS207" s="1">
        <f>IF(ISERROR(1/V207),0,1)</f>
        <v>0</v>
      </c>
    </row>
    <row r="208" spans="2:45" ht="18">
      <c r="B208" s="342"/>
      <c r="C208" s="354" t="s">
        <v>25</v>
      </c>
      <c r="D208" s="355"/>
      <c r="E208" s="21" t="str">
        <f aca="true" t="shared" si="66" ref="E208:V208">IF(E16&gt;0,IF(E172&gt;0,E172*1000/E16,"--"),"--")</f>
        <v>--</v>
      </c>
      <c r="F208" s="21" t="str">
        <f t="shared" si="66"/>
        <v>--</v>
      </c>
      <c r="G208" s="21" t="str">
        <f t="shared" si="66"/>
        <v>--</v>
      </c>
      <c r="H208" s="21">
        <f t="shared" si="66"/>
        <v>20.133480825958703</v>
      </c>
      <c r="I208" s="21" t="str">
        <f t="shared" si="66"/>
        <v>--</v>
      </c>
      <c r="J208" s="21" t="str">
        <f t="shared" si="66"/>
        <v>--</v>
      </c>
      <c r="K208" s="21" t="str">
        <f t="shared" si="66"/>
        <v>--</v>
      </c>
      <c r="L208" s="21" t="str">
        <f t="shared" si="66"/>
        <v>--</v>
      </c>
      <c r="M208" s="21" t="str">
        <f t="shared" si="66"/>
        <v>--</v>
      </c>
      <c r="N208" s="21" t="str">
        <f t="shared" si="66"/>
        <v>--</v>
      </c>
      <c r="O208" s="21" t="str">
        <f t="shared" si="66"/>
        <v>--</v>
      </c>
      <c r="P208" s="21" t="str">
        <f t="shared" si="66"/>
        <v>--</v>
      </c>
      <c r="Q208" s="21" t="str">
        <f>IF(Q16&gt;0,IF(Q172&gt;0,Q172*1000/Q16,"--"),"--")</f>
        <v>--</v>
      </c>
      <c r="R208" s="21" t="str">
        <f>IF(R16&gt;0,IF(R172&gt;0,R172*1000/R16,"--"),"--")</f>
        <v>--</v>
      </c>
      <c r="S208" s="21" t="str">
        <f>IF(S16&gt;0,IF(S172&gt;0,S172*1000/S16,"--"),"--")</f>
        <v>--</v>
      </c>
      <c r="T208" s="21" t="str">
        <f>IF(T16&gt;0,IF(T172&gt;0,T172*1000/T16,"--"),"--")</f>
        <v>--</v>
      </c>
      <c r="U208" s="21" t="str">
        <f>IF(U16&gt;0,IF(U172&gt;0,U172*1000/U16,"--"),"--")</f>
        <v>--</v>
      </c>
      <c r="V208" s="21" t="str">
        <f t="shared" si="66"/>
        <v>--</v>
      </c>
      <c r="W208" s="25">
        <f>SUM(AB208:AS208)</f>
        <v>1</v>
      </c>
      <c r="X208" s="22">
        <f>SUMPRODUCT(E$16:V$16,E208:V208)/AA208</f>
        <v>20.133480825958703</v>
      </c>
      <c r="Y208" s="129"/>
      <c r="Z208" s="129"/>
      <c r="AA208" s="160">
        <f>SUMPRODUCT(E$16:V$16,AB208:AS208)</f>
        <v>2712000</v>
      </c>
      <c r="AB208" s="1">
        <f>IF(ISERROR(1/E208),0,1)</f>
        <v>0</v>
      </c>
      <c r="AC208" s="1">
        <f>IF(ISERROR(1/F208),0,1)</f>
        <v>0</v>
      </c>
      <c r="AD208" s="1">
        <f>IF(ISERROR(1/G208),0,1)</f>
        <v>0</v>
      </c>
      <c r="AE208" s="1">
        <f>IF(ISERROR(1/H208),0,1)</f>
        <v>1</v>
      </c>
      <c r="AF208" s="1">
        <f>IF(ISERROR(1/I208),0,1)</f>
        <v>0</v>
      </c>
      <c r="AG208" s="1">
        <f>IF(ISERROR(1/J208),0,1)</f>
        <v>0</v>
      </c>
      <c r="AH208" s="1">
        <f>IF(ISERROR(1/Q208),0,1)</f>
        <v>0</v>
      </c>
      <c r="AI208" s="1">
        <f t="shared" si="63"/>
        <v>0</v>
      </c>
      <c r="AJ208" s="1">
        <f t="shared" si="63"/>
        <v>0</v>
      </c>
      <c r="AK208" s="1">
        <f t="shared" si="63"/>
        <v>0</v>
      </c>
      <c r="AL208" s="1">
        <f>IF(ISERROR(1/R208),0,1)</f>
        <v>0</v>
      </c>
      <c r="AM208" s="1">
        <f>IF(ISERROR(1/S208),0,1)</f>
        <v>0</v>
      </c>
      <c r="AN208" s="1">
        <f>IF(ISERROR(1/N208),0,1)</f>
        <v>0</v>
      </c>
      <c r="AO208" s="1">
        <f>IF(ISERROR(1/T208),0,1)</f>
        <v>0</v>
      </c>
      <c r="AP208" s="1">
        <f>IF(ISERROR(1/U208),0,1)</f>
        <v>0</v>
      </c>
      <c r="AQ208" s="1">
        <f>IF(ISERROR(1/O208),0,1)</f>
        <v>0</v>
      </c>
      <c r="AR208" s="1">
        <f>IF(ISERROR(1/P208),0,1)</f>
        <v>0</v>
      </c>
      <c r="AS208" s="1">
        <f>IF(ISERROR(1/V208),0,1)</f>
        <v>0</v>
      </c>
    </row>
    <row r="209" spans="2:45" ht="18">
      <c r="B209" s="342"/>
      <c r="C209" s="354" t="s">
        <v>24</v>
      </c>
      <c r="D209" s="355"/>
      <c r="E209" s="21" t="str">
        <f aca="true" t="shared" si="67" ref="E209:V209">IF(E17&gt;0,IF(E173&gt;0,E173*1000/E17,"--"),"--")</f>
        <v>--</v>
      </c>
      <c r="F209" s="21">
        <f t="shared" si="67"/>
        <v>20.07024646495266</v>
      </c>
      <c r="G209" s="21">
        <f t="shared" si="67"/>
        <v>25.976993249604906</v>
      </c>
      <c r="H209" s="21">
        <f t="shared" si="67"/>
        <v>19.88336867615874</v>
      </c>
      <c r="I209" s="21" t="str">
        <f t="shared" si="67"/>
        <v>--</v>
      </c>
      <c r="J209" s="21" t="str">
        <f t="shared" si="67"/>
        <v>--</v>
      </c>
      <c r="K209" s="21" t="str">
        <f t="shared" si="67"/>
        <v>--</v>
      </c>
      <c r="L209" s="21" t="str">
        <f t="shared" si="67"/>
        <v>--</v>
      </c>
      <c r="M209" s="21" t="str">
        <f t="shared" si="67"/>
        <v>--</v>
      </c>
      <c r="N209" s="21" t="str">
        <f t="shared" si="67"/>
        <v>--</v>
      </c>
      <c r="O209" s="21" t="str">
        <f t="shared" si="67"/>
        <v>--</v>
      </c>
      <c r="P209" s="21" t="str">
        <f t="shared" si="67"/>
        <v>--</v>
      </c>
      <c r="Q209" s="21" t="str">
        <f>IF(Q17&gt;0,IF(Q173&gt;0,Q173*1000/Q17,"--"),"--")</f>
        <v>--</v>
      </c>
      <c r="R209" s="21" t="str">
        <f>IF(R17&gt;0,IF(R173&gt;0,R173*1000/R17,"--"),"--")</f>
        <v>--</v>
      </c>
      <c r="S209" s="21" t="str">
        <f>IF(S17&gt;0,IF(S173&gt;0,S173*1000/S17,"--"),"--")</f>
        <v>--</v>
      </c>
      <c r="T209" s="21" t="str">
        <f>IF(T17&gt;0,IF(T173&gt;0,T173*1000/T17,"--"),"--")</f>
        <v>--</v>
      </c>
      <c r="U209" s="21" t="str">
        <f>IF(U17&gt;0,IF(U173&gt;0,U173*1000/U17,"--"),"--")</f>
        <v>--</v>
      </c>
      <c r="V209" s="21" t="str">
        <f t="shared" si="67"/>
        <v>--</v>
      </c>
      <c r="W209" s="25">
        <f>SUM(AB209:AS209)</f>
        <v>3</v>
      </c>
      <c r="X209" s="22">
        <f>SUMPRODUCT(E$17:V$17,E209:V209)/AA209</f>
        <v>21.486189836188096</v>
      </c>
      <c r="Y209" s="129"/>
      <c r="Z209" s="129"/>
      <c r="AA209" s="160">
        <f>SUMPRODUCT(E$17:V$17,AB209:AS209)</f>
        <v>16489522</v>
      </c>
      <c r="AB209" s="1">
        <f>IF(ISERROR(1/E209),0,1)</f>
        <v>0</v>
      </c>
      <c r="AC209" s="1">
        <f>IF(ISERROR(1/F209),0,1)</f>
        <v>1</v>
      </c>
      <c r="AD209" s="1">
        <f>IF(ISERROR(1/G209),0,1)</f>
        <v>1</v>
      </c>
      <c r="AE209" s="1">
        <f>IF(ISERROR(1/H209),0,1)</f>
        <v>1</v>
      </c>
      <c r="AF209" s="1">
        <f>IF(ISERROR(1/I209),0,1)</f>
        <v>0</v>
      </c>
      <c r="AG209" s="1">
        <f>IF(ISERROR(1/J209),0,1)</f>
        <v>0</v>
      </c>
      <c r="AH209" s="1">
        <f>IF(ISERROR(1/Q209),0,1)</f>
        <v>0</v>
      </c>
      <c r="AI209" s="1">
        <f t="shared" si="63"/>
        <v>0</v>
      </c>
      <c r="AJ209" s="1">
        <f t="shared" si="63"/>
        <v>0</v>
      </c>
      <c r="AK209" s="1">
        <f t="shared" si="63"/>
        <v>0</v>
      </c>
      <c r="AL209" s="1">
        <f>IF(ISERROR(1/R209),0,1)</f>
        <v>0</v>
      </c>
      <c r="AM209" s="1">
        <f>IF(ISERROR(1/S209),0,1)</f>
        <v>0</v>
      </c>
      <c r="AN209" s="1">
        <f>IF(ISERROR(1/N209),0,1)</f>
        <v>0</v>
      </c>
      <c r="AO209" s="1">
        <f>IF(ISERROR(1/T209),0,1)</f>
        <v>0</v>
      </c>
      <c r="AP209" s="1">
        <f>IF(ISERROR(1/U209),0,1)</f>
        <v>0</v>
      </c>
      <c r="AQ209" s="1">
        <f>IF(ISERROR(1/O209),0,1)</f>
        <v>0</v>
      </c>
      <c r="AR209" s="1">
        <f>IF(ISERROR(1/P209),0,1)</f>
        <v>0</v>
      </c>
      <c r="AS209" s="1">
        <f>IF(ISERROR(1/V209),0,1)</f>
        <v>0</v>
      </c>
    </row>
    <row r="210" spans="2:26" ht="18.75">
      <c r="B210" s="342"/>
      <c r="C210" s="3" t="s">
        <v>117</v>
      </c>
      <c r="D210" s="256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2"/>
      <c r="Y210" s="128"/>
      <c r="Z210" s="128"/>
    </row>
    <row r="211" spans="2:45" ht="18">
      <c r="B211" s="342"/>
      <c r="C211" s="354" t="s">
        <v>3</v>
      </c>
      <c r="D211" s="355"/>
      <c r="E211" s="21" t="str">
        <f aca="true" t="shared" si="68" ref="E211:V211">IF(E13&gt;0,IF(E175&gt;0,E175*1000/E13,"--"),"--")</f>
        <v>--</v>
      </c>
      <c r="F211" s="21">
        <f t="shared" si="68"/>
        <v>22.24103515123309</v>
      </c>
      <c r="G211" s="21">
        <f t="shared" si="68"/>
        <v>27.509238322000236</v>
      </c>
      <c r="H211" s="21">
        <f t="shared" si="68"/>
        <v>26.923189110354887</v>
      </c>
      <c r="I211" s="21">
        <f t="shared" si="68"/>
        <v>22.810743637694777</v>
      </c>
      <c r="J211" s="21">
        <f t="shared" si="68"/>
        <v>32.078082530269334</v>
      </c>
      <c r="K211" s="21">
        <f t="shared" si="68"/>
        <v>28.327705182792542</v>
      </c>
      <c r="L211" s="21">
        <f t="shared" si="68"/>
        <v>21.163732394366196</v>
      </c>
      <c r="M211" s="21">
        <f t="shared" si="68"/>
        <v>26.518733078423868</v>
      </c>
      <c r="N211" s="21">
        <f t="shared" si="68"/>
        <v>30.681159420289855</v>
      </c>
      <c r="O211" s="21">
        <f t="shared" si="68"/>
        <v>26.019251827141</v>
      </c>
      <c r="P211" s="21">
        <f t="shared" si="68"/>
        <v>30.970924788159788</v>
      </c>
      <c r="Q211" s="21" t="str">
        <f>IF(Q13&gt;0,IF(Q175&gt;0,Q175*1000/Q13,"--"),"--")</f>
        <v>--</v>
      </c>
      <c r="R211" s="21">
        <f>IF(R13&gt;0,IF(R175&gt;0,R175*1000/R13,"--"),"--")</f>
        <v>23.59879789631856</v>
      </c>
      <c r="S211" s="21" t="str">
        <f>IF(S13&gt;0,IF(S175&gt;0,S175*1000/S13,"--"),"--")</f>
        <v>--</v>
      </c>
      <c r="T211" s="21" t="str">
        <f>IF(T13&gt;0,IF(T175&gt;0,T175*1000/T13,"--"),"--")</f>
        <v>--</v>
      </c>
      <c r="U211" s="21" t="str">
        <f>IF(U13&gt;0,IF(U175&gt;0,U175*1000/U13,"--"),"--")</f>
        <v>--</v>
      </c>
      <c r="V211" s="21" t="str">
        <f t="shared" si="68"/>
        <v>--</v>
      </c>
      <c r="W211" s="25">
        <f>SUM(AB211:AS211)</f>
        <v>12</v>
      </c>
      <c r="X211" s="22">
        <f>SUMPRODUCT(E$13:V$13,E211:V211)/AA211</f>
        <v>25.096945883767624</v>
      </c>
      <c r="Y211" s="129"/>
      <c r="Z211" s="129"/>
      <c r="AA211" s="160">
        <f>SUMPRODUCT(E$13:V$13,AB211:AS211)</f>
        <v>16672188</v>
      </c>
      <c r="AB211" s="1">
        <f>IF(ISERROR(1/E211),0,1)</f>
        <v>0</v>
      </c>
      <c r="AC211" s="1">
        <f>IF(ISERROR(1/F211),0,1)</f>
        <v>1</v>
      </c>
      <c r="AD211" s="1">
        <f>IF(ISERROR(1/G211),0,1)</f>
        <v>1</v>
      </c>
      <c r="AE211" s="1">
        <f>IF(ISERROR(1/H211),0,1)</f>
        <v>1</v>
      </c>
      <c r="AF211" s="1">
        <f>IF(ISERROR(1/I211),0,1)</f>
        <v>1</v>
      </c>
      <c r="AG211" s="1">
        <f>IF(ISERROR(1/J211),0,1)</f>
        <v>1</v>
      </c>
      <c r="AH211" s="1">
        <f>IF(ISERROR(1/Q211),0,1)</f>
        <v>0</v>
      </c>
      <c r="AI211" s="1">
        <f aca="true" t="shared" si="69" ref="AI211:AK215">IF(ISERROR(1/K211),0,1)</f>
        <v>1</v>
      </c>
      <c r="AJ211" s="1">
        <f t="shared" si="69"/>
        <v>1</v>
      </c>
      <c r="AK211" s="1">
        <f t="shared" si="69"/>
        <v>1</v>
      </c>
      <c r="AL211" s="1">
        <f>IF(ISERROR(1/R211),0,1)</f>
        <v>1</v>
      </c>
      <c r="AM211" s="1">
        <f>IF(ISERROR(1/S211),0,1)</f>
        <v>0</v>
      </c>
      <c r="AN211" s="1">
        <f>IF(ISERROR(1/N211),0,1)</f>
        <v>1</v>
      </c>
      <c r="AO211" s="1">
        <f>IF(ISERROR(1/T211),0,1)</f>
        <v>0</v>
      </c>
      <c r="AP211" s="1">
        <f>IF(ISERROR(1/U211),0,1)</f>
        <v>0</v>
      </c>
      <c r="AQ211" s="1">
        <f>IF(ISERROR(1/O211),0,1)</f>
        <v>1</v>
      </c>
      <c r="AR211" s="1">
        <f>IF(ISERROR(1/P211),0,1)</f>
        <v>1</v>
      </c>
      <c r="AS211" s="1">
        <f aca="true" t="shared" si="70" ref="AS211:AS216">IF(ISERROR(1/V211),0,1)</f>
        <v>0</v>
      </c>
    </row>
    <row r="212" spans="2:45" ht="18">
      <c r="B212" s="342"/>
      <c r="C212" s="356" t="s">
        <v>21</v>
      </c>
      <c r="D212" s="357"/>
      <c r="E212" s="21" t="str">
        <f aca="true" t="shared" si="71" ref="E212:V212">IF(E14&gt;0,IF(E176&gt;0,E176*1000/E14,"--"),"--")</f>
        <v>--</v>
      </c>
      <c r="F212" s="21">
        <f t="shared" si="71"/>
        <v>22.92191779124379</v>
      </c>
      <c r="G212" s="21">
        <f t="shared" si="71"/>
        <v>28.163114315614898</v>
      </c>
      <c r="H212" s="21">
        <f t="shared" si="71"/>
        <v>26.255849056603772</v>
      </c>
      <c r="I212" s="21">
        <f t="shared" si="71"/>
        <v>23.794246965777617</v>
      </c>
      <c r="J212" s="21">
        <f t="shared" si="71"/>
        <v>35.23617571059432</v>
      </c>
      <c r="K212" s="21">
        <f t="shared" si="71"/>
        <v>30.26090292876327</v>
      </c>
      <c r="L212" s="21">
        <f t="shared" si="71"/>
        <v>20.896253602305475</v>
      </c>
      <c r="M212" s="21">
        <f t="shared" si="71"/>
        <v>27.58276556952308</v>
      </c>
      <c r="N212" s="21">
        <f t="shared" si="71"/>
        <v>31.958823529411763</v>
      </c>
      <c r="O212" s="21">
        <f t="shared" si="71"/>
        <v>25.601675670631177</v>
      </c>
      <c r="P212" s="21">
        <f t="shared" si="71"/>
        <v>32.578250588911104</v>
      </c>
      <c r="Q212" s="21" t="str">
        <f>IF(Q14&gt;0,IF(Q176&gt;0,Q176*1000/Q14,"--"),"--")</f>
        <v>--</v>
      </c>
      <c r="R212" s="21">
        <f>IF(R14&gt;0,IF(R176&gt;0,R176*1000/R14,"--"),"--")</f>
        <v>29.112871287128712</v>
      </c>
      <c r="S212" s="21" t="str">
        <f>IF(S14&gt;0,IF(S176&gt;0,S176*1000/S14,"--"),"--")</f>
        <v>--</v>
      </c>
      <c r="T212" s="21" t="str">
        <f>IF(T14&gt;0,IF(T176&gt;0,T176*1000/T14,"--"),"--")</f>
        <v>--</v>
      </c>
      <c r="U212" s="21" t="str">
        <f>IF(U14&gt;0,IF(U176&gt;0,U176*1000/U14,"--"),"--")</f>
        <v>--</v>
      </c>
      <c r="V212" s="21" t="str">
        <f t="shared" si="71"/>
        <v>--</v>
      </c>
      <c r="W212" s="25">
        <f>SUM(AB212:AS212)</f>
        <v>12</v>
      </c>
      <c r="X212" s="22">
        <f>SUMPRODUCT(E$14:V$14,E212:V212)/AA212</f>
        <v>27.195289266554393</v>
      </c>
      <c r="Y212" s="129"/>
      <c r="Z212" s="129"/>
      <c r="AA212" s="160">
        <f>SUMPRODUCT(E$14:V$14,AB212:AS212)</f>
        <v>18737804</v>
      </c>
      <c r="AB212" s="1">
        <f>IF(ISERROR(1/E212),0,1)</f>
        <v>0</v>
      </c>
      <c r="AC212" s="1">
        <f>IF(ISERROR(1/F212),0,1)</f>
        <v>1</v>
      </c>
      <c r="AD212" s="1">
        <f>IF(ISERROR(1/G212),0,1)</f>
        <v>1</v>
      </c>
      <c r="AE212" s="1">
        <f>IF(ISERROR(1/H212),0,1)</f>
        <v>1</v>
      </c>
      <c r="AF212" s="1">
        <f>IF(ISERROR(1/I212),0,1)</f>
        <v>1</v>
      </c>
      <c r="AG212" s="1">
        <f>IF(ISERROR(1/J212),0,1)</f>
        <v>1</v>
      </c>
      <c r="AH212" s="1">
        <f>IF(ISERROR(1/Q212),0,1)</f>
        <v>0</v>
      </c>
      <c r="AI212" s="1">
        <f t="shared" si="69"/>
        <v>1</v>
      </c>
      <c r="AJ212" s="1">
        <f t="shared" si="69"/>
        <v>1</v>
      </c>
      <c r="AK212" s="1">
        <f t="shared" si="69"/>
        <v>1</v>
      </c>
      <c r="AL212" s="1">
        <f>IF(ISERROR(1/R212),0,1)</f>
        <v>1</v>
      </c>
      <c r="AM212" s="1">
        <f>IF(ISERROR(1/S212),0,1)</f>
        <v>0</v>
      </c>
      <c r="AN212" s="1">
        <f>IF(ISERROR(1/N212),0,1)</f>
        <v>1</v>
      </c>
      <c r="AO212" s="1">
        <f>IF(ISERROR(1/T212),0,1)</f>
        <v>0</v>
      </c>
      <c r="AP212" s="1">
        <f>IF(ISERROR(1/U212),0,1)</f>
        <v>0</v>
      </c>
      <c r="AQ212" s="1">
        <f>IF(ISERROR(1/O212),0,1)</f>
        <v>1</v>
      </c>
      <c r="AR212" s="1">
        <f>IF(ISERROR(1/P212),0,1)</f>
        <v>1</v>
      </c>
      <c r="AS212" s="1">
        <f t="shared" si="70"/>
        <v>0</v>
      </c>
    </row>
    <row r="213" spans="2:45" ht="18">
      <c r="B213" s="342"/>
      <c r="C213" s="356" t="s">
        <v>22</v>
      </c>
      <c r="D213" s="357"/>
      <c r="E213" s="21" t="str">
        <f aca="true" t="shared" si="72" ref="E213:V213">IF(E15&gt;0,IF(E177&gt;0,E177*1000/E15,"--"),"--")</f>
        <v>--</v>
      </c>
      <c r="F213" s="21">
        <f t="shared" si="72"/>
        <v>23.2281510774846</v>
      </c>
      <c r="G213" s="21">
        <f t="shared" si="72"/>
        <v>28.916472363531692</v>
      </c>
      <c r="H213" s="21">
        <f t="shared" si="72"/>
        <v>25.34458047178262</v>
      </c>
      <c r="I213" s="21">
        <f t="shared" si="72"/>
        <v>23.90286239576328</v>
      </c>
      <c r="J213" s="21">
        <f t="shared" si="72"/>
        <v>36.38965755793843</v>
      </c>
      <c r="K213" s="21">
        <f t="shared" si="72"/>
        <v>28.213872810742654</v>
      </c>
      <c r="L213" s="21">
        <f t="shared" si="72"/>
        <v>21.55352798053528</v>
      </c>
      <c r="M213" s="21">
        <f t="shared" si="72"/>
        <v>28.44500326425998</v>
      </c>
      <c r="N213" s="21">
        <f t="shared" si="72"/>
        <v>34.57074340527578</v>
      </c>
      <c r="O213" s="21">
        <f t="shared" si="72"/>
        <v>25.55622499534041</v>
      </c>
      <c r="P213" s="21">
        <f t="shared" si="72"/>
        <v>31.354425879843582</v>
      </c>
      <c r="Q213" s="21" t="str">
        <f>IF(Q15&gt;0,IF(Q177&gt;0,Q177*1000/Q15,"--"),"--")</f>
        <v>--</v>
      </c>
      <c r="R213" s="21">
        <f>IF(R15&gt;0,IF(R177&gt;0,R177*1000/R15,"--"),"--")</f>
        <v>28.690978886756238</v>
      </c>
      <c r="S213" s="21" t="str">
        <f>IF(S15&gt;0,IF(S177&gt;0,S177*1000/S15,"--"),"--")</f>
        <v>--</v>
      </c>
      <c r="T213" s="21" t="str">
        <f>IF(T15&gt;0,IF(T177&gt;0,T177*1000/T15,"--"),"--")</f>
        <v>--</v>
      </c>
      <c r="U213" s="21" t="str">
        <f>IF(U15&gt;0,IF(U177&gt;0,U177*1000/U15,"--"),"--")</f>
        <v>--</v>
      </c>
      <c r="V213" s="21" t="str">
        <f t="shared" si="72"/>
        <v>--</v>
      </c>
      <c r="W213" s="25">
        <f>SUM(AB213:AS213)</f>
        <v>12</v>
      </c>
      <c r="X213" s="22">
        <f>SUMPRODUCT(E$15:V$15,E213:V213)/AA213</f>
        <v>26.41644950485776</v>
      </c>
      <c r="Y213" s="129"/>
      <c r="Z213" s="129"/>
      <c r="AA213" s="160">
        <f>SUMPRODUCT(E$15:V$15,AB213:AS213)</f>
        <v>22527365</v>
      </c>
      <c r="AB213" s="1">
        <f>IF(ISERROR(1/E213),0,1)</f>
        <v>0</v>
      </c>
      <c r="AC213" s="1">
        <f>IF(ISERROR(1/F213),0,1)</f>
        <v>1</v>
      </c>
      <c r="AD213" s="1">
        <f>IF(ISERROR(1/G213),0,1)</f>
        <v>1</v>
      </c>
      <c r="AE213" s="1">
        <f>IF(ISERROR(1/H213),0,1)</f>
        <v>1</v>
      </c>
      <c r="AF213" s="1">
        <f>IF(ISERROR(1/I213),0,1)</f>
        <v>1</v>
      </c>
      <c r="AG213" s="1">
        <f>IF(ISERROR(1/J213),0,1)</f>
        <v>1</v>
      </c>
      <c r="AH213" s="1">
        <f>IF(ISERROR(1/Q213),0,1)</f>
        <v>0</v>
      </c>
      <c r="AI213" s="1">
        <f t="shared" si="69"/>
        <v>1</v>
      </c>
      <c r="AJ213" s="1">
        <f t="shared" si="69"/>
        <v>1</v>
      </c>
      <c r="AK213" s="1">
        <f t="shared" si="69"/>
        <v>1</v>
      </c>
      <c r="AL213" s="1">
        <f>IF(ISERROR(1/R213),0,1)</f>
        <v>1</v>
      </c>
      <c r="AM213" s="1">
        <f>IF(ISERROR(1/S213),0,1)</f>
        <v>0</v>
      </c>
      <c r="AN213" s="1">
        <f>IF(ISERROR(1/N213),0,1)</f>
        <v>1</v>
      </c>
      <c r="AO213" s="1">
        <f>IF(ISERROR(1/T213),0,1)</f>
        <v>0</v>
      </c>
      <c r="AP213" s="1">
        <f>IF(ISERROR(1/U213),0,1)</f>
        <v>0</v>
      </c>
      <c r="AQ213" s="1">
        <f>IF(ISERROR(1/O213),0,1)</f>
        <v>1</v>
      </c>
      <c r="AR213" s="1">
        <f>IF(ISERROR(1/P213),0,1)</f>
        <v>1</v>
      </c>
      <c r="AS213" s="1">
        <f t="shared" si="70"/>
        <v>0</v>
      </c>
    </row>
    <row r="214" spans="2:45" ht="18">
      <c r="B214" s="342"/>
      <c r="C214" s="354" t="s">
        <v>25</v>
      </c>
      <c r="D214" s="355"/>
      <c r="E214" s="21" t="str">
        <f aca="true" t="shared" si="73" ref="E214:V214">IF(E16&gt;0,IF(E178&gt;0,E178*1000/E16,"--"),"--")</f>
        <v>--</v>
      </c>
      <c r="F214" s="21" t="str">
        <f t="shared" si="73"/>
        <v>--</v>
      </c>
      <c r="G214" s="21" t="str">
        <f t="shared" si="73"/>
        <v>--</v>
      </c>
      <c r="H214" s="21">
        <f t="shared" si="73"/>
        <v>25.18952802359882</v>
      </c>
      <c r="I214" s="21" t="str">
        <f t="shared" si="73"/>
        <v>--</v>
      </c>
      <c r="J214" s="21" t="str">
        <f t="shared" si="73"/>
        <v>--</v>
      </c>
      <c r="K214" s="21" t="str">
        <f t="shared" si="73"/>
        <v>--</v>
      </c>
      <c r="L214" s="21" t="str">
        <f t="shared" si="73"/>
        <v>--</v>
      </c>
      <c r="M214" s="21" t="str">
        <f t="shared" si="73"/>
        <v>--</v>
      </c>
      <c r="N214" s="21" t="str">
        <f t="shared" si="73"/>
        <v>--</v>
      </c>
      <c r="O214" s="21" t="str">
        <f t="shared" si="73"/>
        <v>--</v>
      </c>
      <c r="P214" s="21" t="str">
        <f t="shared" si="73"/>
        <v>--</v>
      </c>
      <c r="Q214" s="21" t="str">
        <f>IF(Q16&gt;0,IF(Q178&gt;0,Q178*1000/Q16,"--"),"--")</f>
        <v>--</v>
      </c>
      <c r="R214" s="21" t="str">
        <f>IF(R16&gt;0,IF(R178&gt;0,R178*1000/R16,"--"),"--")</f>
        <v>--</v>
      </c>
      <c r="S214" s="21" t="str">
        <f>IF(S16&gt;0,IF(S178&gt;0,S178*1000/S16,"--"),"--")</f>
        <v>--</v>
      </c>
      <c r="T214" s="21" t="str">
        <f>IF(T16&gt;0,IF(T178&gt;0,T178*1000/T16,"--"),"--")</f>
        <v>--</v>
      </c>
      <c r="U214" s="21" t="str">
        <f>IF(U16&gt;0,IF(U178&gt;0,U178*1000/U16,"--"),"--")</f>
        <v>--</v>
      </c>
      <c r="V214" s="21" t="str">
        <f t="shared" si="73"/>
        <v>--</v>
      </c>
      <c r="W214" s="25">
        <f>SUM(AB214:AS214)</f>
        <v>1</v>
      </c>
      <c r="X214" s="22">
        <f>SUMPRODUCT(E$16:V$16,E214:V214)/AA214</f>
        <v>25.18952802359882</v>
      </c>
      <c r="Y214" s="129"/>
      <c r="Z214" s="129"/>
      <c r="AA214" s="160">
        <f>SUMPRODUCT(E$16:V$16,AB214:AS214)</f>
        <v>2712000</v>
      </c>
      <c r="AB214" s="1">
        <f>IF(ISERROR(1/E214),0,1)</f>
        <v>0</v>
      </c>
      <c r="AC214" s="1">
        <f>IF(ISERROR(1/F214),0,1)</f>
        <v>0</v>
      </c>
      <c r="AD214" s="1">
        <f>IF(ISERROR(1/G214),0,1)</f>
        <v>0</v>
      </c>
      <c r="AE214" s="1">
        <f>IF(ISERROR(1/H214),0,1)</f>
        <v>1</v>
      </c>
      <c r="AF214" s="1">
        <f>IF(ISERROR(1/I214),0,1)</f>
        <v>0</v>
      </c>
      <c r="AG214" s="1">
        <f>IF(ISERROR(1/J214),0,1)</f>
        <v>0</v>
      </c>
      <c r="AH214" s="1">
        <f>IF(ISERROR(1/Q214),0,1)</f>
        <v>0</v>
      </c>
      <c r="AI214" s="1">
        <f t="shared" si="69"/>
        <v>0</v>
      </c>
      <c r="AJ214" s="1">
        <f t="shared" si="69"/>
        <v>0</v>
      </c>
      <c r="AK214" s="1">
        <f t="shared" si="69"/>
        <v>0</v>
      </c>
      <c r="AL214" s="1">
        <f>IF(ISERROR(1/R214),0,1)</f>
        <v>0</v>
      </c>
      <c r="AM214" s="1">
        <f>IF(ISERROR(1/S214),0,1)</f>
        <v>0</v>
      </c>
      <c r="AN214" s="1">
        <f>IF(ISERROR(1/N214),0,1)</f>
        <v>0</v>
      </c>
      <c r="AO214" s="1">
        <f>IF(ISERROR(1/T214),0,1)</f>
        <v>0</v>
      </c>
      <c r="AP214" s="1">
        <f>IF(ISERROR(1/U214),0,1)</f>
        <v>0</v>
      </c>
      <c r="AQ214" s="1">
        <f>IF(ISERROR(1/O214),0,1)</f>
        <v>0</v>
      </c>
      <c r="AR214" s="1">
        <f>IF(ISERROR(1/P214),0,1)</f>
        <v>0</v>
      </c>
      <c r="AS214" s="1">
        <f t="shared" si="70"/>
        <v>0</v>
      </c>
    </row>
    <row r="215" spans="2:45" ht="18.75" thickBot="1">
      <c r="B215" s="342"/>
      <c r="C215" s="354" t="s">
        <v>24</v>
      </c>
      <c r="D215" s="355"/>
      <c r="E215" s="241" t="str">
        <f aca="true" t="shared" si="74" ref="E215:V215">IF(E17&gt;0,IF(E179&gt;0,E179*1000/E17,"--"),"--")</f>
        <v>--</v>
      </c>
      <c r="F215" s="241">
        <f t="shared" si="74"/>
        <v>21.362289046505868</v>
      </c>
      <c r="G215" s="241">
        <f t="shared" si="74"/>
        <v>27.97711944364204</v>
      </c>
      <c r="H215" s="241">
        <f t="shared" si="74"/>
        <v>24.85943653438352</v>
      </c>
      <c r="I215" s="241" t="str">
        <f t="shared" si="74"/>
        <v>--</v>
      </c>
      <c r="J215" s="241" t="str">
        <f t="shared" si="74"/>
        <v>--</v>
      </c>
      <c r="K215" s="241" t="str">
        <f t="shared" si="74"/>
        <v>--</v>
      </c>
      <c r="L215" s="241" t="str">
        <f t="shared" si="74"/>
        <v>--</v>
      </c>
      <c r="M215" s="241" t="str">
        <f t="shared" si="74"/>
        <v>--</v>
      </c>
      <c r="N215" s="241" t="str">
        <f t="shared" si="74"/>
        <v>--</v>
      </c>
      <c r="O215" s="241" t="str">
        <f t="shared" si="74"/>
        <v>--</v>
      </c>
      <c r="P215" s="241" t="str">
        <f t="shared" si="74"/>
        <v>--</v>
      </c>
      <c r="Q215" s="241" t="str">
        <f>IF(Q17&gt;0,IF(Q179&gt;0,Q179*1000/Q17,"--"),"--")</f>
        <v>--</v>
      </c>
      <c r="R215" s="241" t="str">
        <f>IF(R17&gt;0,IF(R179&gt;0,R179*1000/R17,"--"),"--")</f>
        <v>--</v>
      </c>
      <c r="S215" s="241" t="str">
        <f>IF(S17&gt;0,IF(S179&gt;0,S179*1000/S17,"--"),"--")</f>
        <v>--</v>
      </c>
      <c r="T215" s="241" t="str">
        <f>IF(T17&gt;0,IF(T179&gt;0,T179*1000/T17,"--"),"--")</f>
        <v>--</v>
      </c>
      <c r="U215" s="241" t="str">
        <f>IF(U17&gt;0,IF(U179&gt;0,U179*1000/U17,"--"),"--")</f>
        <v>--</v>
      </c>
      <c r="V215" s="241" t="str">
        <f t="shared" si="74"/>
        <v>--</v>
      </c>
      <c r="W215" s="31">
        <f>SUM(AB215:AS215)</f>
        <v>3</v>
      </c>
      <c r="X215" s="244">
        <f>SUMPRODUCT(E$17:V$17,E215:V215)/AA215</f>
        <v>23.6899529288963</v>
      </c>
      <c r="Y215" s="129"/>
      <c r="Z215" s="129"/>
      <c r="AA215" s="160">
        <f>SUMPRODUCT(E$17:V$17,AB215:AS215)</f>
        <v>16489522</v>
      </c>
      <c r="AB215" s="1">
        <f>IF(ISERROR(1/E215),0,1)</f>
        <v>0</v>
      </c>
      <c r="AC215" s="1">
        <f>IF(ISERROR(1/F215),0,1)</f>
        <v>1</v>
      </c>
      <c r="AD215" s="1">
        <f>IF(ISERROR(1/G215),0,1)</f>
        <v>1</v>
      </c>
      <c r="AE215" s="1">
        <f>IF(ISERROR(1/H215),0,1)</f>
        <v>1</v>
      </c>
      <c r="AF215" s="1">
        <f>IF(ISERROR(1/I215),0,1)</f>
        <v>0</v>
      </c>
      <c r="AG215" s="1">
        <f>IF(ISERROR(1/J215),0,1)</f>
        <v>0</v>
      </c>
      <c r="AH215" s="1">
        <f>IF(ISERROR(1/Q215),0,1)</f>
        <v>0</v>
      </c>
      <c r="AI215" s="1">
        <f t="shared" si="69"/>
        <v>0</v>
      </c>
      <c r="AJ215" s="1">
        <f t="shared" si="69"/>
        <v>0</v>
      </c>
      <c r="AK215" s="1">
        <f t="shared" si="69"/>
        <v>0</v>
      </c>
      <c r="AL215" s="1">
        <f>IF(ISERROR(1/R215),0,1)</f>
        <v>0</v>
      </c>
      <c r="AM215" s="1">
        <f>IF(ISERROR(1/S215),0,1)</f>
        <v>0</v>
      </c>
      <c r="AN215" s="1">
        <f>IF(ISERROR(1/N215),0,1)</f>
        <v>0</v>
      </c>
      <c r="AO215" s="1">
        <f>IF(ISERROR(1/T215),0,1)</f>
        <v>0</v>
      </c>
      <c r="AP215" s="1">
        <f>IF(ISERROR(1/U215),0,1)</f>
        <v>0</v>
      </c>
      <c r="AQ215" s="1">
        <f>IF(ISERROR(1/O215),0,1)</f>
        <v>0</v>
      </c>
      <c r="AR215" s="1">
        <f>IF(ISERROR(1/P215),0,1)</f>
        <v>0</v>
      </c>
      <c r="AS215" s="1">
        <f t="shared" si="70"/>
        <v>0</v>
      </c>
    </row>
    <row r="216" spans="2:45" ht="18.75">
      <c r="B216" s="339"/>
      <c r="C216" s="256" t="s">
        <v>155</v>
      </c>
      <c r="D216" s="256"/>
      <c r="E216" s="11"/>
      <c r="F216" s="418">
        <f>F213-F211</f>
        <v>0.9871159262515121</v>
      </c>
      <c r="G216" s="418">
        <f aca="true" t="shared" si="75" ref="G216:N216">G213-G211</f>
        <v>1.4072340415314564</v>
      </c>
      <c r="H216" s="418">
        <f t="shared" si="75"/>
        <v>-1.5786086385722662</v>
      </c>
      <c r="I216" s="418">
        <f t="shared" si="75"/>
        <v>1.0921187580685014</v>
      </c>
      <c r="J216" s="418">
        <f t="shared" si="75"/>
        <v>4.311575027669093</v>
      </c>
      <c r="K216" s="418">
        <f t="shared" si="75"/>
        <v>-0.11383237204988816</v>
      </c>
      <c r="L216" s="418">
        <f t="shared" si="75"/>
        <v>0.3897955861690825</v>
      </c>
      <c r="M216" s="418">
        <f t="shared" si="75"/>
        <v>1.9262701858361133</v>
      </c>
      <c r="N216" s="418">
        <f t="shared" si="75"/>
        <v>3.889583984985922</v>
      </c>
      <c r="O216" s="418">
        <f>O213-O211</f>
        <v>-0.46302683180059034</v>
      </c>
      <c r="P216" s="418">
        <f>P213-P211</f>
        <v>0.38350109168379376</v>
      </c>
      <c r="Q216" s="11"/>
      <c r="R216" s="418">
        <f>R213-R211</f>
        <v>5.092180990437679</v>
      </c>
      <c r="S216" s="11"/>
      <c r="T216" s="11"/>
      <c r="U216" s="11"/>
      <c r="V216" s="418">
        <f>SUM(O216:P216,N216,K216:M216,I216:J216)/8</f>
        <v>1.4269981788202535</v>
      </c>
      <c r="W216" s="11"/>
      <c r="X216" s="418">
        <f>X213-X211</f>
        <v>1.319503621090135</v>
      </c>
      <c r="Y216" s="128"/>
      <c r="Z216" s="128"/>
      <c r="AC216" s="1">
        <f>IF(ISERROR(1/F216),0,1)</f>
        <v>1</v>
      </c>
      <c r="AS216" s="1">
        <f t="shared" si="70"/>
        <v>1</v>
      </c>
    </row>
    <row r="217" spans="2:45" ht="18">
      <c r="B217" s="339"/>
      <c r="C217" s="354" t="s">
        <v>3</v>
      </c>
      <c r="D217" s="355"/>
      <c r="E217" s="21" t="str">
        <f aca="true" t="shared" si="76" ref="E217:V217">IF(E19&gt;0,IF(E181&gt;0,E181*1000/E19,"--"),"--")</f>
        <v>--</v>
      </c>
      <c r="F217" s="21" t="str">
        <f t="shared" si="76"/>
        <v>--</v>
      </c>
      <c r="G217" s="21" t="str">
        <f t="shared" si="76"/>
        <v>--</v>
      </c>
      <c r="H217" s="21" t="str">
        <f t="shared" si="76"/>
        <v>--</v>
      </c>
      <c r="I217" s="21" t="str">
        <f t="shared" si="76"/>
        <v>--</v>
      </c>
      <c r="J217" s="350">
        <f>IF(J175=0,"--",J181/J175)</f>
        <v>0.46981</v>
      </c>
      <c r="K217" s="21" t="str">
        <f t="shared" si="76"/>
        <v>--</v>
      </c>
      <c r="L217" s="21" t="str">
        <f t="shared" si="76"/>
        <v>--</v>
      </c>
      <c r="M217" s="21" t="str">
        <f t="shared" si="76"/>
        <v>--</v>
      </c>
      <c r="N217" s="21" t="str">
        <f t="shared" si="76"/>
        <v>--</v>
      </c>
      <c r="O217" s="21" t="str">
        <f t="shared" si="76"/>
        <v>--</v>
      </c>
      <c r="P217" s="21" t="str">
        <f t="shared" si="76"/>
        <v>--</v>
      </c>
      <c r="Q217" s="21" t="str">
        <f>IF(Q19&gt;0,IF(Q181&gt;0,Q181*1000/Q19,"--"),"--")</f>
        <v>--</v>
      </c>
      <c r="R217" s="21" t="str">
        <f>IF(R19&gt;0,IF(R181&gt;0,R181*1000/R19,"--"),"--")</f>
        <v>--</v>
      </c>
      <c r="S217" s="21" t="str">
        <f>IF(S19&gt;0,IF(S181&gt;0,S181*1000/S19,"--"),"--")</f>
        <v>--</v>
      </c>
      <c r="T217" s="21" t="str">
        <f>IF(T19&gt;0,IF(T181&gt;0,T181*1000/T19,"--"),"--")</f>
        <v>--</v>
      </c>
      <c r="U217" s="21" t="str">
        <f>IF(U19&gt;0,IF(U181&gt;0,U181*1000/U19,"--"),"--")</f>
        <v>--</v>
      </c>
      <c r="V217" s="21" t="str">
        <f t="shared" si="76"/>
        <v>--</v>
      </c>
      <c r="W217" s="25">
        <f>SUM(AB217:AS217)</f>
        <v>1</v>
      </c>
      <c r="X217" s="22">
        <f>SUMPRODUCT(E$13:V$13,E217:V217)/AA217</f>
        <v>0.46980999999999995</v>
      </c>
      <c r="Y217" s="129"/>
      <c r="Z217" s="129"/>
      <c r="AA217" s="160">
        <f>SUMPRODUCT(E$13:V$13,AB217:AS217)</f>
        <v>809400</v>
      </c>
      <c r="AB217" s="1">
        <f>IF(ISERROR(1/E217),0,1)</f>
        <v>0</v>
      </c>
      <c r="AC217" s="1">
        <f>IF(ISERROR(1/F217),0,1)</f>
        <v>0</v>
      </c>
      <c r="AD217" s="1">
        <f>IF(ISERROR(1/G217),0,1)</f>
        <v>0</v>
      </c>
      <c r="AE217" s="1">
        <f>IF(ISERROR(1/H217),0,1)</f>
        <v>0</v>
      </c>
      <c r="AF217" s="1">
        <f>IF(ISERROR(1/I217),0,1)</f>
        <v>0</v>
      </c>
      <c r="AG217" s="1">
        <f>IF(ISERROR(1/J217),0,1)</f>
        <v>1</v>
      </c>
      <c r="AH217" s="1">
        <f>IF(ISERROR(1/Q217),0,1)</f>
        <v>0</v>
      </c>
      <c r="AI217" s="1">
        <f aca="true" t="shared" si="77" ref="AI217:AK221">IF(ISERROR(1/K217),0,1)</f>
        <v>0</v>
      </c>
      <c r="AJ217" s="1">
        <f t="shared" si="77"/>
        <v>0</v>
      </c>
      <c r="AK217" s="1">
        <f t="shared" si="77"/>
        <v>0</v>
      </c>
      <c r="AL217" s="1">
        <f>IF(ISERROR(1/R217),0,1)</f>
        <v>0</v>
      </c>
      <c r="AM217" s="1">
        <f>IF(ISERROR(1/S217),0,1)</f>
        <v>0</v>
      </c>
      <c r="AN217" s="1">
        <f>IF(ISERROR(1/N217),0,1)</f>
        <v>0</v>
      </c>
      <c r="AO217" s="1">
        <f>IF(ISERROR(1/T217),0,1)</f>
        <v>0</v>
      </c>
      <c r="AP217" s="1">
        <f>IF(ISERROR(1/U217),0,1)</f>
        <v>0</v>
      </c>
      <c r="AQ217" s="1">
        <f>IF(ISERROR(1/O217),0,1)</f>
        <v>0</v>
      </c>
      <c r="AR217" s="1">
        <f>IF(ISERROR(1/P217),0,1)</f>
        <v>0</v>
      </c>
      <c r="AS217" s="1">
        <f>IF(ISERROR(1/V217),0,1)</f>
        <v>0</v>
      </c>
    </row>
    <row r="218" spans="2:45" ht="18">
      <c r="B218" s="339"/>
      <c r="C218" s="356" t="s">
        <v>21</v>
      </c>
      <c r="D218" s="357"/>
      <c r="E218" s="21" t="str">
        <f aca="true" t="shared" si="78" ref="E218:V218">IF(E20&gt;0,IF(E182&gt;0,E182*1000/E20,"--"),"--")</f>
        <v>--</v>
      </c>
      <c r="F218" s="21" t="str">
        <f t="shared" si="78"/>
        <v>--</v>
      </c>
      <c r="G218" s="21" t="str">
        <f t="shared" si="78"/>
        <v>--</v>
      </c>
      <c r="H218" s="21" t="str">
        <f t="shared" si="78"/>
        <v>--</v>
      </c>
      <c r="I218" s="21" t="str">
        <f t="shared" si="78"/>
        <v>--</v>
      </c>
      <c r="J218" s="350">
        <f>IF(J176=0,"--",J182/J176)</f>
        <v>0.46979</v>
      </c>
      <c r="K218" s="21" t="str">
        <f t="shared" si="78"/>
        <v>--</v>
      </c>
      <c r="L218" s="21" t="str">
        <f t="shared" si="78"/>
        <v>--</v>
      </c>
      <c r="M218" s="21" t="str">
        <f t="shared" si="78"/>
        <v>--</v>
      </c>
      <c r="N218" s="21" t="str">
        <f t="shared" si="78"/>
        <v>--</v>
      </c>
      <c r="O218" s="21" t="str">
        <f t="shared" si="78"/>
        <v>--</v>
      </c>
      <c r="P218" s="21" t="str">
        <f t="shared" si="78"/>
        <v>--</v>
      </c>
      <c r="Q218" s="21" t="str">
        <f>IF(Q20&gt;0,IF(Q182&gt;0,Q182*1000/Q20,"--"),"--")</f>
        <v>--</v>
      </c>
      <c r="R218" s="21" t="str">
        <f>IF(R20&gt;0,IF(R182&gt;0,R182*1000/R20,"--"),"--")</f>
        <v>--</v>
      </c>
      <c r="S218" s="21" t="str">
        <f>IF(S20&gt;0,IF(S182&gt;0,S182*1000/S20,"--"),"--")</f>
        <v>--</v>
      </c>
      <c r="T218" s="21" t="str">
        <f>IF(T20&gt;0,IF(T182&gt;0,T182*1000/T20,"--"),"--")</f>
        <v>--</v>
      </c>
      <c r="U218" s="21" t="str">
        <f>IF(U20&gt;0,IF(U182&gt;0,U182*1000/U20,"--"),"--")</f>
        <v>--</v>
      </c>
      <c r="V218" s="21" t="str">
        <f t="shared" si="78"/>
        <v>--</v>
      </c>
      <c r="W218" s="25">
        <f>SUM(AB218:AS218)</f>
        <v>1</v>
      </c>
      <c r="X218" s="22">
        <f>SUMPRODUCT(E$14:V$14,E218:V218)/AA218</f>
        <v>0.46979</v>
      </c>
      <c r="Y218" s="129"/>
      <c r="Z218" s="129"/>
      <c r="AA218" s="160">
        <f>SUMPRODUCT(E$14:V$14,AB218:AS218)</f>
        <v>967500</v>
      </c>
      <c r="AB218" s="1">
        <f>IF(ISERROR(1/E218),0,1)</f>
        <v>0</v>
      </c>
      <c r="AC218" s="1">
        <f>IF(ISERROR(1/F218),0,1)</f>
        <v>0</v>
      </c>
      <c r="AD218" s="1">
        <f>IF(ISERROR(1/G218),0,1)</f>
        <v>0</v>
      </c>
      <c r="AE218" s="1">
        <f>IF(ISERROR(1/H218),0,1)</f>
        <v>0</v>
      </c>
      <c r="AF218" s="1">
        <f>IF(ISERROR(1/I218),0,1)</f>
        <v>0</v>
      </c>
      <c r="AG218" s="1">
        <f>IF(ISERROR(1/J218),0,1)</f>
        <v>1</v>
      </c>
      <c r="AH218" s="1">
        <f>IF(ISERROR(1/Q218),0,1)</f>
        <v>0</v>
      </c>
      <c r="AI218" s="1">
        <f t="shared" si="77"/>
        <v>0</v>
      </c>
      <c r="AJ218" s="1">
        <f t="shared" si="77"/>
        <v>0</v>
      </c>
      <c r="AK218" s="1">
        <f t="shared" si="77"/>
        <v>0</v>
      </c>
      <c r="AL218" s="1">
        <f>IF(ISERROR(1/R218),0,1)</f>
        <v>0</v>
      </c>
      <c r="AM218" s="1">
        <f>IF(ISERROR(1/S218),0,1)</f>
        <v>0</v>
      </c>
      <c r="AN218" s="1">
        <f>IF(ISERROR(1/N218),0,1)</f>
        <v>0</v>
      </c>
      <c r="AO218" s="1">
        <f>IF(ISERROR(1/T218),0,1)</f>
        <v>0</v>
      </c>
      <c r="AP218" s="1">
        <f>IF(ISERROR(1/U218),0,1)</f>
        <v>0</v>
      </c>
      <c r="AQ218" s="1">
        <f>IF(ISERROR(1/O218),0,1)</f>
        <v>0</v>
      </c>
      <c r="AR218" s="1">
        <f>IF(ISERROR(1/P218),0,1)</f>
        <v>0</v>
      </c>
      <c r="AS218" s="1">
        <f>IF(ISERROR(1/V218),0,1)</f>
        <v>0</v>
      </c>
    </row>
    <row r="219" spans="2:45" ht="18">
      <c r="B219" s="339"/>
      <c r="C219" s="356" t="s">
        <v>22</v>
      </c>
      <c r="D219" s="357"/>
      <c r="E219" s="21" t="str">
        <f aca="true" t="shared" si="79" ref="E219:V219">IF(E21&gt;0,IF(E183&gt;0,E183*1000/E21,"--"),"--")</f>
        <v>--</v>
      </c>
      <c r="F219" s="21" t="str">
        <f t="shared" si="79"/>
        <v>--</v>
      </c>
      <c r="G219" s="21" t="str">
        <f t="shared" si="79"/>
        <v>--</v>
      </c>
      <c r="H219" s="21" t="str">
        <f t="shared" si="79"/>
        <v>--</v>
      </c>
      <c r="I219" s="21" t="str">
        <f t="shared" si="79"/>
        <v>--</v>
      </c>
      <c r="J219" s="350">
        <f>IF(J177=0,"--",J183/J177)</f>
        <v>0.4583999999999999</v>
      </c>
      <c r="K219" s="21" t="str">
        <f t="shared" si="79"/>
        <v>--</v>
      </c>
      <c r="L219" s="21" t="str">
        <f t="shared" si="79"/>
        <v>--</v>
      </c>
      <c r="M219" s="21" t="str">
        <f t="shared" si="79"/>
        <v>--</v>
      </c>
      <c r="N219" s="21" t="str">
        <f t="shared" si="79"/>
        <v>--</v>
      </c>
      <c r="O219" s="21" t="str">
        <f t="shared" si="79"/>
        <v>--</v>
      </c>
      <c r="P219" s="21" t="str">
        <f t="shared" si="79"/>
        <v>--</v>
      </c>
      <c r="Q219" s="21" t="str">
        <f>IF(Q21&gt;0,IF(Q183&gt;0,Q183*1000/Q21,"--"),"--")</f>
        <v>--</v>
      </c>
      <c r="R219" s="21" t="str">
        <f>IF(R21&gt;0,IF(R183&gt;0,R183*1000/R21,"--"),"--")</f>
        <v>--</v>
      </c>
      <c r="S219" s="21" t="str">
        <f>IF(S21&gt;0,IF(S183&gt;0,S183*1000/S21,"--"),"--")</f>
        <v>--</v>
      </c>
      <c r="T219" s="21" t="str">
        <f>IF(T21&gt;0,IF(T183&gt;0,T183*1000/T21,"--"),"--")</f>
        <v>--</v>
      </c>
      <c r="U219" s="21" t="str">
        <f>IF(U21&gt;0,IF(U183&gt;0,U183*1000/U21,"--"),"--")</f>
        <v>--</v>
      </c>
      <c r="V219" s="21" t="str">
        <f t="shared" si="79"/>
        <v>--</v>
      </c>
      <c r="W219" s="25">
        <f>SUM(AB219:AS219)</f>
        <v>1</v>
      </c>
      <c r="X219" s="22">
        <f>SUMPRODUCT(E$15:V$15,E219:V219)/AA219</f>
        <v>0.4583999999999999</v>
      </c>
      <c r="Y219" s="129"/>
      <c r="Z219" s="129"/>
      <c r="AA219" s="160">
        <f>SUMPRODUCT(E$15:V$15,AB219:AS219)</f>
        <v>1156400</v>
      </c>
      <c r="AB219" s="1">
        <f>IF(ISERROR(1/E219),0,1)</f>
        <v>0</v>
      </c>
      <c r="AC219" s="1">
        <f>IF(ISERROR(1/F219),0,1)</f>
        <v>0</v>
      </c>
      <c r="AD219" s="1">
        <f>IF(ISERROR(1/G219),0,1)</f>
        <v>0</v>
      </c>
      <c r="AE219" s="1">
        <f>IF(ISERROR(1/H219),0,1)</f>
        <v>0</v>
      </c>
      <c r="AF219" s="1">
        <f>IF(ISERROR(1/I219),0,1)</f>
        <v>0</v>
      </c>
      <c r="AG219" s="1">
        <f>IF(ISERROR(1/J219),0,1)</f>
        <v>1</v>
      </c>
      <c r="AH219" s="1">
        <f>IF(ISERROR(1/Q219),0,1)</f>
        <v>0</v>
      </c>
      <c r="AI219" s="1">
        <f t="shared" si="77"/>
        <v>0</v>
      </c>
      <c r="AJ219" s="1">
        <f t="shared" si="77"/>
        <v>0</v>
      </c>
      <c r="AK219" s="1">
        <f t="shared" si="77"/>
        <v>0</v>
      </c>
      <c r="AL219" s="1">
        <f>IF(ISERROR(1/R219),0,1)</f>
        <v>0</v>
      </c>
      <c r="AM219" s="1">
        <f>IF(ISERROR(1/S219),0,1)</f>
        <v>0</v>
      </c>
      <c r="AN219" s="1">
        <f>IF(ISERROR(1/N219),0,1)</f>
        <v>0</v>
      </c>
      <c r="AO219" s="1">
        <f>IF(ISERROR(1/T219),0,1)</f>
        <v>0</v>
      </c>
      <c r="AP219" s="1">
        <f>IF(ISERROR(1/U219),0,1)</f>
        <v>0</v>
      </c>
      <c r="AQ219" s="1">
        <f>IF(ISERROR(1/O219),0,1)</f>
        <v>0</v>
      </c>
      <c r="AR219" s="1">
        <f>IF(ISERROR(1/P219),0,1)</f>
        <v>0</v>
      </c>
      <c r="AS219" s="1">
        <f>IF(ISERROR(1/V219),0,1)</f>
        <v>0</v>
      </c>
    </row>
    <row r="220" spans="2:45" ht="18">
      <c r="B220" s="339"/>
      <c r="C220" s="354" t="s">
        <v>25</v>
      </c>
      <c r="D220" s="355"/>
      <c r="E220" s="21" t="str">
        <f aca="true" t="shared" si="80" ref="E220:V220">IF(E22&gt;0,IF(E184&gt;0,E184*1000/E22,"--"),"--")</f>
        <v>--</v>
      </c>
      <c r="F220" s="21" t="str">
        <f t="shared" si="80"/>
        <v>--</v>
      </c>
      <c r="G220" s="21" t="str">
        <f t="shared" si="80"/>
        <v>--</v>
      </c>
      <c r="H220" s="21" t="str">
        <f t="shared" si="80"/>
        <v>--</v>
      </c>
      <c r="I220" s="21" t="str">
        <f t="shared" si="80"/>
        <v>--</v>
      </c>
      <c r="J220" s="349" t="str">
        <f>IF(J178=0,"--",J184/J178)</f>
        <v>--</v>
      </c>
      <c r="K220" s="21" t="str">
        <f t="shared" si="80"/>
        <v>--</v>
      </c>
      <c r="L220" s="21" t="str">
        <f t="shared" si="80"/>
        <v>--</v>
      </c>
      <c r="M220" s="21" t="str">
        <f t="shared" si="80"/>
        <v>--</v>
      </c>
      <c r="N220" s="21" t="str">
        <f t="shared" si="80"/>
        <v>--</v>
      </c>
      <c r="O220" s="21" t="str">
        <f t="shared" si="80"/>
        <v>--</v>
      </c>
      <c r="P220" s="21" t="str">
        <f t="shared" si="80"/>
        <v>--</v>
      </c>
      <c r="Q220" s="21" t="str">
        <f>IF(Q22&gt;0,IF(Q184&gt;0,Q184*1000/Q22,"--"),"--")</f>
        <v>--</v>
      </c>
      <c r="R220" s="21" t="str">
        <f>IF(R22&gt;0,IF(R184&gt;0,R184*1000/R22,"--"),"--")</f>
        <v>--</v>
      </c>
      <c r="S220" s="21" t="str">
        <f>IF(S22&gt;0,IF(S184&gt;0,S184*1000/S22,"--"),"--")</f>
        <v>--</v>
      </c>
      <c r="T220" s="21" t="str">
        <f>IF(T22&gt;0,IF(T184&gt;0,T184*1000/T22,"--"),"--")</f>
        <v>--</v>
      </c>
      <c r="U220" s="21" t="str">
        <f>IF(U22&gt;0,IF(U184&gt;0,U184*1000/U22,"--"),"--")</f>
        <v>--</v>
      </c>
      <c r="V220" s="21" t="str">
        <f t="shared" si="80"/>
        <v>--</v>
      </c>
      <c r="W220" s="25">
        <f>SUM(AB220:AS220)</f>
        <v>0</v>
      </c>
      <c r="X220" s="22" t="e">
        <f>SUMPRODUCT(E$16:V$16,E220:V220)/AA220</f>
        <v>#DIV/0!</v>
      </c>
      <c r="Y220" s="129"/>
      <c r="Z220" s="129"/>
      <c r="AA220" s="160">
        <f>SUMPRODUCT(E$16:V$16,AB220:AS220)</f>
        <v>0</v>
      </c>
      <c r="AB220" s="1">
        <f>IF(ISERROR(1/E220),0,1)</f>
        <v>0</v>
      </c>
      <c r="AC220" s="1">
        <f>IF(ISERROR(1/F220),0,1)</f>
        <v>0</v>
      </c>
      <c r="AD220" s="1">
        <f>IF(ISERROR(1/G220),0,1)</f>
        <v>0</v>
      </c>
      <c r="AE220" s="1">
        <f>IF(ISERROR(1/H220),0,1)</f>
        <v>0</v>
      </c>
      <c r="AF220" s="1">
        <f>IF(ISERROR(1/I220),0,1)</f>
        <v>0</v>
      </c>
      <c r="AG220" s="1">
        <f>IF(ISERROR(1/J220),0,1)</f>
        <v>0</v>
      </c>
      <c r="AH220" s="1">
        <f>IF(ISERROR(1/Q220),0,1)</f>
        <v>0</v>
      </c>
      <c r="AI220" s="1">
        <f t="shared" si="77"/>
        <v>0</v>
      </c>
      <c r="AJ220" s="1">
        <f t="shared" si="77"/>
        <v>0</v>
      </c>
      <c r="AK220" s="1">
        <f t="shared" si="77"/>
        <v>0</v>
      </c>
      <c r="AL220" s="1">
        <f>IF(ISERROR(1/R220),0,1)</f>
        <v>0</v>
      </c>
      <c r="AM220" s="1">
        <f>IF(ISERROR(1/S220),0,1)</f>
        <v>0</v>
      </c>
      <c r="AN220" s="1">
        <f>IF(ISERROR(1/N220),0,1)</f>
        <v>0</v>
      </c>
      <c r="AO220" s="1">
        <f>IF(ISERROR(1/T220),0,1)</f>
        <v>0</v>
      </c>
      <c r="AP220" s="1">
        <f>IF(ISERROR(1/U220),0,1)</f>
        <v>0</v>
      </c>
      <c r="AQ220" s="1">
        <f>IF(ISERROR(1/O220),0,1)</f>
        <v>0</v>
      </c>
      <c r="AR220" s="1">
        <f>IF(ISERROR(1/P220),0,1)</f>
        <v>0</v>
      </c>
      <c r="AS220" s="1">
        <f>IF(ISERROR(1/V220),0,1)</f>
        <v>0</v>
      </c>
    </row>
    <row r="221" spans="2:45" ht="18.75" thickBot="1">
      <c r="B221" s="340"/>
      <c r="C221" s="354" t="s">
        <v>24</v>
      </c>
      <c r="D221" s="355"/>
      <c r="E221" s="241" t="str">
        <f aca="true" t="shared" si="81" ref="E221:V221">IF(E23&gt;0,IF(E185&gt;0,E185*1000/E23,"--"),"--")</f>
        <v>--</v>
      </c>
      <c r="F221" s="241" t="str">
        <f t="shared" si="81"/>
        <v>--</v>
      </c>
      <c r="G221" s="241" t="str">
        <f t="shared" si="81"/>
        <v>--</v>
      </c>
      <c r="H221" s="241" t="str">
        <f t="shared" si="81"/>
        <v>--</v>
      </c>
      <c r="I221" s="241" t="str">
        <f t="shared" si="81"/>
        <v>--</v>
      </c>
      <c r="J221" s="349" t="str">
        <f>IF(J179=0,"--",J185/J179)</f>
        <v>--</v>
      </c>
      <c r="K221" s="241" t="str">
        <f t="shared" si="81"/>
        <v>--</v>
      </c>
      <c r="L221" s="241" t="str">
        <f t="shared" si="81"/>
        <v>--</v>
      </c>
      <c r="M221" s="241" t="str">
        <f t="shared" si="81"/>
        <v>--</v>
      </c>
      <c r="N221" s="241" t="str">
        <f t="shared" si="81"/>
        <v>--</v>
      </c>
      <c r="O221" s="241" t="str">
        <f t="shared" si="81"/>
        <v>--</v>
      </c>
      <c r="P221" s="241" t="str">
        <f t="shared" si="81"/>
        <v>--</v>
      </c>
      <c r="Q221" s="241" t="str">
        <f>IF(Q23&gt;0,IF(Q185&gt;0,Q185*1000/Q23,"--"),"--")</f>
        <v>--</v>
      </c>
      <c r="R221" s="241" t="str">
        <f>IF(R23&gt;0,IF(R185&gt;0,R185*1000/R23,"--"),"--")</f>
        <v>--</v>
      </c>
      <c r="S221" s="241" t="str">
        <f>IF(S23&gt;0,IF(S185&gt;0,S185*1000/S23,"--"),"--")</f>
        <v>--</v>
      </c>
      <c r="T221" s="241" t="str">
        <f>IF(T23&gt;0,IF(T185&gt;0,T185*1000/T23,"--"),"--")</f>
        <v>--</v>
      </c>
      <c r="U221" s="241" t="str">
        <f>IF(U23&gt;0,IF(U185&gt;0,U185*1000/U23,"--"),"--")</f>
        <v>--</v>
      </c>
      <c r="V221" s="241" t="str">
        <f t="shared" si="81"/>
        <v>--</v>
      </c>
      <c r="W221" s="31">
        <f>SUM(AB221:AS221)</f>
        <v>0</v>
      </c>
      <c r="X221" s="244" t="e">
        <f>SUMPRODUCT(E$17:V$17,E221:V221)/AA221</f>
        <v>#DIV/0!</v>
      </c>
      <c r="Y221" s="129"/>
      <c r="Z221" s="129"/>
      <c r="AA221" s="160">
        <f>SUMPRODUCT(E$17:V$17,AB221:AS221)</f>
        <v>0</v>
      </c>
      <c r="AB221" s="1">
        <f>IF(ISERROR(1/E221),0,1)</f>
        <v>0</v>
      </c>
      <c r="AC221" s="1">
        <f>IF(ISERROR(1/F221),0,1)</f>
        <v>0</v>
      </c>
      <c r="AD221" s="1">
        <f>IF(ISERROR(1/G221),0,1)</f>
        <v>0</v>
      </c>
      <c r="AE221" s="1">
        <f>IF(ISERROR(1/H221),0,1)</f>
        <v>0</v>
      </c>
      <c r="AF221" s="1">
        <f>IF(ISERROR(1/I221),0,1)</f>
        <v>0</v>
      </c>
      <c r="AG221" s="1">
        <f>IF(ISERROR(1/J221),0,1)</f>
        <v>0</v>
      </c>
      <c r="AH221" s="1">
        <f>IF(ISERROR(1/Q221),0,1)</f>
        <v>0</v>
      </c>
      <c r="AI221" s="1">
        <f t="shared" si="77"/>
        <v>0</v>
      </c>
      <c r="AJ221" s="1">
        <f t="shared" si="77"/>
        <v>0</v>
      </c>
      <c r="AK221" s="1">
        <f t="shared" si="77"/>
        <v>0</v>
      </c>
      <c r="AL221" s="1">
        <f>IF(ISERROR(1/R221),0,1)</f>
        <v>0</v>
      </c>
      <c r="AM221" s="1">
        <f>IF(ISERROR(1/S221),0,1)</f>
        <v>0</v>
      </c>
      <c r="AN221" s="1">
        <f>IF(ISERROR(1/N221),0,1)</f>
        <v>0</v>
      </c>
      <c r="AO221" s="1">
        <f>IF(ISERROR(1/T221),0,1)</f>
        <v>0</v>
      </c>
      <c r="AP221" s="1">
        <f>IF(ISERROR(1/U221),0,1)</f>
        <v>0</v>
      </c>
      <c r="AQ221" s="1">
        <f>IF(ISERROR(1/O221),0,1)</f>
        <v>0</v>
      </c>
      <c r="AR221" s="1">
        <f>IF(ISERROR(1/P221),0,1)</f>
        <v>0</v>
      </c>
      <c r="AS221" s="1">
        <f>IF(ISERROR(1/V221),0,1)</f>
        <v>0</v>
      </c>
    </row>
    <row r="222" spans="2:26" ht="19.5" thickBot="1">
      <c r="B222" s="194" t="s">
        <v>145</v>
      </c>
      <c r="C222" s="194"/>
      <c r="D222" s="292"/>
      <c r="E222" s="195"/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195"/>
      <c r="T222" s="195"/>
      <c r="U222" s="195"/>
      <c r="V222" s="195"/>
      <c r="W222" s="195"/>
      <c r="X222" s="196"/>
      <c r="Y222" s="246"/>
      <c r="Z222" s="246"/>
    </row>
    <row r="223" spans="2:26" ht="18.75">
      <c r="B223" s="387" t="s">
        <v>45</v>
      </c>
      <c r="C223" s="94" t="s">
        <v>48</v>
      </c>
      <c r="D223" s="288"/>
      <c r="E223" s="95"/>
      <c r="F223" s="95"/>
      <c r="G223" s="197" t="s">
        <v>47</v>
      </c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197" t="s">
        <v>47</v>
      </c>
      <c r="T223" s="95"/>
      <c r="U223" s="95"/>
      <c r="V223" s="95"/>
      <c r="W223" s="96"/>
      <c r="X223" s="97" t="s">
        <v>34</v>
      </c>
      <c r="Y223" s="128"/>
      <c r="Z223" s="128"/>
    </row>
    <row r="224" spans="2:26" ht="18.75">
      <c r="B224" s="339"/>
      <c r="C224" s="61" t="s">
        <v>142</v>
      </c>
      <c r="D224" s="289"/>
      <c r="E224" s="62"/>
      <c r="F224" s="62"/>
      <c r="G224" s="106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107"/>
      <c r="X224" s="108"/>
      <c r="Y224" s="128"/>
      <c r="Z224" s="128"/>
    </row>
    <row r="225" spans="1:26" ht="18">
      <c r="A225" s="330" t="s">
        <v>156</v>
      </c>
      <c r="B225" s="339"/>
      <c r="C225" s="5" t="s">
        <v>3</v>
      </c>
      <c r="D225" s="297" t="s">
        <v>140</v>
      </c>
      <c r="E225" s="298"/>
      <c r="F225" s="298"/>
      <c r="G225" s="298"/>
      <c r="H225" s="298"/>
      <c r="I225" s="298"/>
      <c r="J225" s="298"/>
      <c r="K225" s="299"/>
      <c r="L225" s="299"/>
      <c r="M225" s="298"/>
      <c r="N225" s="298"/>
      <c r="O225" s="298"/>
      <c r="P225" s="298"/>
      <c r="Q225" s="298"/>
      <c r="R225" s="298"/>
      <c r="S225" s="298"/>
      <c r="T225" s="299"/>
      <c r="U225" s="298"/>
      <c r="V225" s="178"/>
      <c r="W225" s="172"/>
      <c r="X225" s="178"/>
      <c r="Y225" s="127"/>
      <c r="Z225" s="127"/>
    </row>
    <row r="226" spans="1:26" ht="18">
      <c r="A226" s="330" t="s">
        <v>156</v>
      </c>
      <c r="B226" s="339"/>
      <c r="C226" s="310"/>
      <c r="D226" s="300" t="s">
        <v>143</v>
      </c>
      <c r="E226" s="301"/>
      <c r="F226" s="301"/>
      <c r="G226" s="301"/>
      <c r="H226" s="301"/>
      <c r="I226" s="301"/>
      <c r="J226" s="301"/>
      <c r="K226" s="302"/>
      <c r="L226" s="302"/>
      <c r="M226" s="301"/>
      <c r="N226" s="301"/>
      <c r="O226" s="301"/>
      <c r="P226" s="301"/>
      <c r="Q226" s="301"/>
      <c r="R226" s="301"/>
      <c r="S226" s="301"/>
      <c r="T226" s="302"/>
      <c r="U226" s="301"/>
      <c r="V226" s="303"/>
      <c r="W226" s="304"/>
      <c r="X226" s="303"/>
      <c r="Y226" s="127"/>
      <c r="Z226" s="127"/>
    </row>
    <row r="227" spans="2:45" ht="18">
      <c r="B227" s="339"/>
      <c r="C227" s="311"/>
      <c r="D227" s="305" t="s">
        <v>141</v>
      </c>
      <c r="E227" s="306">
        <v>0.914</v>
      </c>
      <c r="F227" s="306">
        <v>0.851</v>
      </c>
      <c r="G227" s="306">
        <v>0.9189999999999999</v>
      </c>
      <c r="H227" s="306">
        <v>0.927</v>
      </c>
      <c r="I227" s="306">
        <v>0.976</v>
      </c>
      <c r="J227" s="306"/>
      <c r="K227" s="307"/>
      <c r="L227" s="307"/>
      <c r="M227" s="306"/>
      <c r="N227" s="306"/>
      <c r="O227" s="306"/>
      <c r="P227" s="306"/>
      <c r="Q227" s="306">
        <v>0.9725</v>
      </c>
      <c r="R227" s="306">
        <v>0.929</v>
      </c>
      <c r="S227" s="306">
        <v>0.94</v>
      </c>
      <c r="T227" s="307"/>
      <c r="U227" s="306">
        <v>0.978</v>
      </c>
      <c r="V227" s="308"/>
      <c r="W227" s="309">
        <f>COUNT(E227:V227)</f>
        <v>9</v>
      </c>
      <c r="X227" s="308">
        <f>SUMPRODUCT(E$13:V$13,E227:V227)/AA227</f>
        <v>0.9135645339802175</v>
      </c>
      <c r="Y227" s="127"/>
      <c r="Z227" s="127"/>
      <c r="AA227" s="160">
        <f>SUMPRODUCT(E$13:V$13,AB227:AS227)</f>
        <v>32178671.500019997</v>
      </c>
      <c r="AB227" s="1">
        <f>IF(E227&gt;0,1,0)</f>
        <v>1</v>
      </c>
      <c r="AC227" s="1">
        <f>IF(F227&gt;0,1,0)</f>
        <v>1</v>
      </c>
      <c r="AD227" s="1">
        <f>IF(G227&gt;0,1,0)</f>
        <v>1</v>
      </c>
      <c r="AE227" s="1">
        <f>IF(H227&gt;0,1,0)</f>
        <v>1</v>
      </c>
      <c r="AF227" s="1">
        <f>IF(I227&gt;0,1,0)</f>
        <v>1</v>
      </c>
      <c r="AG227" s="1">
        <f>IF(J227&gt;0,1,0)</f>
        <v>0</v>
      </c>
      <c r="AH227" s="1">
        <f>IF(Q227&gt;0,1,0)</f>
        <v>1</v>
      </c>
      <c r="AI227" s="1">
        <f>IF(K227&gt;0,1,0)</f>
        <v>0</v>
      </c>
      <c r="AJ227" s="1">
        <f>IF(L227&gt;0,1,0)</f>
        <v>0</v>
      </c>
      <c r="AK227" s="1">
        <f>IF(M227&gt;0,1,0)</f>
        <v>0</v>
      </c>
      <c r="AL227" s="1">
        <f>IF(R227&gt;0,1,0)</f>
        <v>1</v>
      </c>
      <c r="AM227" s="1">
        <f>IF(S227&gt;0,1,0)</f>
        <v>1</v>
      </c>
      <c r="AN227" s="1">
        <f>IF(N227&gt;0,1,0)</f>
        <v>0</v>
      </c>
      <c r="AO227" s="1">
        <f>IF(T227&gt;0,1,0)</f>
        <v>0</v>
      </c>
      <c r="AP227" s="1">
        <f>IF(U227&gt;0,1,0)</f>
        <v>1</v>
      </c>
      <c r="AQ227" s="1">
        <f>IF(O227&gt;0,1,0)</f>
        <v>0</v>
      </c>
      <c r="AR227" s="1">
        <f>IF(P227&gt;0,1,0)</f>
        <v>0</v>
      </c>
      <c r="AS227" s="1">
        <f>IF(V227&gt;0,1,0)</f>
        <v>0</v>
      </c>
    </row>
    <row r="228" spans="1:27" ht="18">
      <c r="A228" s="330" t="s">
        <v>156</v>
      </c>
      <c r="B228" s="339"/>
      <c r="C228" s="5" t="s">
        <v>21</v>
      </c>
      <c r="D228" s="297" t="s">
        <v>140</v>
      </c>
      <c r="E228" s="298"/>
      <c r="F228" s="298"/>
      <c r="G228" s="298"/>
      <c r="H228" s="298"/>
      <c r="I228" s="298"/>
      <c r="J228" s="298"/>
      <c r="K228" s="299"/>
      <c r="L228" s="299"/>
      <c r="M228" s="298"/>
      <c r="N228" s="298"/>
      <c r="O228" s="298"/>
      <c r="P228" s="298"/>
      <c r="Q228" s="298"/>
      <c r="R228" s="298"/>
      <c r="S228" s="298"/>
      <c r="T228" s="299"/>
      <c r="U228" s="298"/>
      <c r="V228" s="178"/>
      <c r="W228" s="172"/>
      <c r="X228" s="178"/>
      <c r="Y228" s="1"/>
      <c r="Z228" s="1"/>
      <c r="AA228" s="1"/>
    </row>
    <row r="229" spans="1:26" ht="18">
      <c r="A229" s="330" t="s">
        <v>156</v>
      </c>
      <c r="B229" s="339"/>
      <c r="C229" s="310"/>
      <c r="D229" s="300" t="s">
        <v>143</v>
      </c>
      <c r="E229" s="301"/>
      <c r="F229" s="301"/>
      <c r="G229" s="301"/>
      <c r="H229" s="301"/>
      <c r="I229" s="301"/>
      <c r="J229" s="301"/>
      <c r="K229" s="302"/>
      <c r="L229" s="302"/>
      <c r="M229" s="301"/>
      <c r="N229" s="301"/>
      <c r="O229" s="301"/>
      <c r="P229" s="301"/>
      <c r="Q229" s="301"/>
      <c r="R229" s="301"/>
      <c r="S229" s="301"/>
      <c r="T229" s="302"/>
      <c r="U229" s="301"/>
      <c r="V229" s="303"/>
      <c r="W229" s="304"/>
      <c r="X229" s="303"/>
      <c r="Y229" s="127"/>
      <c r="Z229" s="127"/>
    </row>
    <row r="230" spans="2:45" ht="18">
      <c r="B230" s="339"/>
      <c r="C230" s="311"/>
      <c r="D230" s="305" t="s">
        <v>141</v>
      </c>
      <c r="E230" s="306">
        <v>0.902</v>
      </c>
      <c r="F230" s="306">
        <v>0.834</v>
      </c>
      <c r="G230" s="306">
        <v>0.9089999999999999</v>
      </c>
      <c r="H230" s="306">
        <v>0.912</v>
      </c>
      <c r="I230" s="306">
        <v>0.98</v>
      </c>
      <c r="J230" s="306"/>
      <c r="K230" s="307"/>
      <c r="L230" s="307"/>
      <c r="M230" s="306"/>
      <c r="N230" s="306"/>
      <c r="O230" s="306"/>
      <c r="P230" s="306"/>
      <c r="Q230" s="306"/>
      <c r="R230" s="306"/>
      <c r="S230" s="306"/>
      <c r="T230" s="307"/>
      <c r="U230" s="306">
        <v>0.9800542591763085</v>
      </c>
      <c r="V230" s="308"/>
      <c r="W230" s="309">
        <f>COUNT(E230:V230)</f>
        <v>6</v>
      </c>
      <c r="X230" s="308">
        <f>SUMPRODUCT(E$14:V$14,E230:V230)/AA230</f>
        <v>0.8896581420152583</v>
      </c>
      <c r="Y230" s="127"/>
      <c r="Z230" s="127"/>
      <c r="AA230" s="160">
        <f>SUMPRODUCT(E$14:V$14,AB230:AS230)</f>
        <v>37303375.90006461</v>
      </c>
      <c r="AB230" s="1">
        <f>IF(E230&gt;0,1,0)</f>
        <v>1</v>
      </c>
      <c r="AC230" s="1">
        <f>IF(F230&gt;0,1,0)</f>
        <v>1</v>
      </c>
      <c r="AD230" s="1">
        <f>IF(G230&gt;0,1,0)</f>
        <v>1</v>
      </c>
      <c r="AE230" s="1">
        <f>IF(H230&gt;0,1,0)</f>
        <v>1</v>
      </c>
      <c r="AF230" s="1">
        <f>IF(I230&gt;0,1,0)</f>
        <v>1</v>
      </c>
      <c r="AG230" s="1">
        <f>IF(J230&gt;0,1,0)</f>
        <v>0</v>
      </c>
      <c r="AH230" s="1">
        <f>IF(Q230&gt;0,1,0)</f>
        <v>0</v>
      </c>
      <c r="AI230" s="1">
        <f>IF(K230&gt;0,1,0)</f>
        <v>0</v>
      </c>
      <c r="AJ230" s="1">
        <f>IF(L230&gt;0,1,0)</f>
        <v>0</v>
      </c>
      <c r="AK230" s="1">
        <f>IF(M230&gt;0,1,0)</f>
        <v>0</v>
      </c>
      <c r="AL230" s="1">
        <f>IF(R230&gt;0,1,0)</f>
        <v>0</v>
      </c>
      <c r="AM230" s="1">
        <f>IF(S230&gt;0,1,0)</f>
        <v>0</v>
      </c>
      <c r="AN230" s="1">
        <f>IF(N230&gt;0,1,0)</f>
        <v>0</v>
      </c>
      <c r="AO230" s="1">
        <f>IF(T230&gt;0,1,0)</f>
        <v>0</v>
      </c>
      <c r="AP230" s="1">
        <f>IF(U230&gt;0,1,0)</f>
        <v>1</v>
      </c>
      <c r="AQ230" s="1">
        <f>IF(O230&gt;0,1,0)</f>
        <v>0</v>
      </c>
      <c r="AR230" s="1">
        <f>IF(P230&gt;0,1,0)</f>
        <v>0</v>
      </c>
      <c r="AS230" s="1">
        <f>IF(V230&gt;0,1,0)</f>
        <v>0</v>
      </c>
    </row>
    <row r="231" spans="1:27" ht="18">
      <c r="A231" s="330" t="s">
        <v>156</v>
      </c>
      <c r="B231" s="339"/>
      <c r="C231" s="5" t="s">
        <v>22</v>
      </c>
      <c r="D231" s="297" t="s">
        <v>140</v>
      </c>
      <c r="E231" s="298"/>
      <c r="F231" s="298"/>
      <c r="G231" s="298"/>
      <c r="H231" s="298"/>
      <c r="I231" s="298"/>
      <c r="J231" s="298"/>
      <c r="K231" s="299"/>
      <c r="L231" s="299"/>
      <c r="M231" s="298"/>
      <c r="N231" s="298"/>
      <c r="O231" s="298"/>
      <c r="P231" s="298"/>
      <c r="Q231" s="298"/>
      <c r="R231" s="298"/>
      <c r="S231" s="298"/>
      <c r="T231" s="299"/>
      <c r="U231" s="298"/>
      <c r="V231" s="178"/>
      <c r="W231" s="172"/>
      <c r="X231" s="178"/>
      <c r="Y231" s="1"/>
      <c r="Z231" s="1"/>
      <c r="AA231" s="1"/>
    </row>
    <row r="232" spans="1:26" ht="18">
      <c r="A232" s="330" t="s">
        <v>156</v>
      </c>
      <c r="B232" s="339"/>
      <c r="C232" s="310"/>
      <c r="D232" s="300" t="s">
        <v>143</v>
      </c>
      <c r="E232" s="301"/>
      <c r="F232" s="301"/>
      <c r="G232" s="301"/>
      <c r="H232" s="301"/>
      <c r="I232" s="301"/>
      <c r="J232" s="301"/>
      <c r="K232" s="302"/>
      <c r="L232" s="302"/>
      <c r="M232" s="301"/>
      <c r="N232" s="301"/>
      <c r="O232" s="301"/>
      <c r="P232" s="301"/>
      <c r="Q232" s="301"/>
      <c r="R232" s="301"/>
      <c r="S232" s="301"/>
      <c r="T232" s="302"/>
      <c r="U232" s="301"/>
      <c r="V232" s="303"/>
      <c r="W232" s="304"/>
      <c r="X232" s="303"/>
      <c r="Y232" s="127"/>
      <c r="Z232" s="127"/>
    </row>
    <row r="233" spans="2:45" ht="18">
      <c r="B233" s="339"/>
      <c r="C233" s="311"/>
      <c r="D233" s="305" t="s">
        <v>141</v>
      </c>
      <c r="E233" s="306">
        <v>0.903</v>
      </c>
      <c r="F233" s="306">
        <v>0.821</v>
      </c>
      <c r="G233" s="306">
        <v>0.91</v>
      </c>
      <c r="H233" s="306">
        <v>0.882</v>
      </c>
      <c r="I233" s="306">
        <v>0.9787</v>
      </c>
      <c r="J233" s="306"/>
      <c r="K233" s="307"/>
      <c r="L233" s="307"/>
      <c r="M233" s="306"/>
      <c r="N233" s="306"/>
      <c r="O233" s="306"/>
      <c r="P233" s="306"/>
      <c r="Q233" s="306">
        <v>0.9738</v>
      </c>
      <c r="R233" s="306">
        <v>0.919</v>
      </c>
      <c r="S233" s="306"/>
      <c r="T233" s="307"/>
      <c r="U233" s="306">
        <v>0.981</v>
      </c>
      <c r="V233" s="308"/>
      <c r="W233" s="309">
        <f>COUNT(E233:V233)</f>
        <v>8</v>
      </c>
      <c r="X233" s="308">
        <f>SUMPRODUCT(E$15:V$15,E233:V233)/AA233</f>
        <v>0.8907412686215552</v>
      </c>
      <c r="Y233" s="127"/>
      <c r="Z233" s="127"/>
      <c r="AA233" s="160">
        <f>SUMPRODUCT(E$15:V$15,AB233:AS233)</f>
        <v>43454328.45005968</v>
      </c>
      <c r="AB233" s="1">
        <f>IF(E233&gt;0,1,0)</f>
        <v>1</v>
      </c>
      <c r="AC233" s="1">
        <f>IF(F233&gt;0,1,0)</f>
        <v>1</v>
      </c>
      <c r="AD233" s="1">
        <f>IF(G233&gt;0,1,0)</f>
        <v>1</v>
      </c>
      <c r="AE233" s="1">
        <f>IF(H233&gt;0,1,0)</f>
        <v>1</v>
      </c>
      <c r="AF233" s="1">
        <f>IF(I233&gt;0,1,0)</f>
        <v>1</v>
      </c>
      <c r="AG233" s="1">
        <f>IF(J233&gt;0,1,0)</f>
        <v>0</v>
      </c>
      <c r="AH233" s="1">
        <f>IF(Q233&gt;0,1,0)</f>
        <v>1</v>
      </c>
      <c r="AI233" s="1">
        <f>IF(K233&gt;0,1,0)</f>
        <v>0</v>
      </c>
      <c r="AJ233" s="1">
        <f>IF(L233&gt;0,1,0)</f>
        <v>0</v>
      </c>
      <c r="AK233" s="1">
        <f>IF(M233&gt;0,1,0)</f>
        <v>0</v>
      </c>
      <c r="AL233" s="1">
        <f>IF(R233&gt;0,1,0)</f>
        <v>1</v>
      </c>
      <c r="AM233" s="1">
        <f>IF(S233&gt;0,1,0)</f>
        <v>0</v>
      </c>
      <c r="AN233" s="1">
        <f>IF(N233&gt;0,1,0)</f>
        <v>0</v>
      </c>
      <c r="AO233" s="1">
        <f>IF(T233&gt;0,1,0)</f>
        <v>0</v>
      </c>
      <c r="AP233" s="1">
        <f>IF(U233&gt;0,1,0)</f>
        <v>1</v>
      </c>
      <c r="AQ233" s="1">
        <f>IF(O233&gt;0,1,0)</f>
        <v>0</v>
      </c>
      <c r="AR233" s="1">
        <f>IF(P233&gt;0,1,0)</f>
        <v>0</v>
      </c>
      <c r="AS233" s="1">
        <f>IF(V233&gt;0,1,0)</f>
        <v>0</v>
      </c>
    </row>
    <row r="234" spans="1:27" ht="18">
      <c r="A234" s="330" t="s">
        <v>156</v>
      </c>
      <c r="B234" s="339"/>
      <c r="C234" s="5" t="s">
        <v>25</v>
      </c>
      <c r="D234" s="297" t="s">
        <v>140</v>
      </c>
      <c r="E234" s="298"/>
      <c r="F234" s="298"/>
      <c r="G234" s="298"/>
      <c r="H234" s="298"/>
      <c r="I234" s="298"/>
      <c r="J234" s="298"/>
      <c r="K234" s="299"/>
      <c r="L234" s="299"/>
      <c r="M234" s="298"/>
      <c r="N234" s="298"/>
      <c r="O234" s="298"/>
      <c r="P234" s="298"/>
      <c r="Q234" s="298"/>
      <c r="R234" s="298"/>
      <c r="S234" s="298"/>
      <c r="T234" s="299"/>
      <c r="U234" s="298"/>
      <c r="V234" s="178"/>
      <c r="W234" s="172"/>
      <c r="X234" s="178"/>
      <c r="Y234" s="1"/>
      <c r="Z234" s="1"/>
      <c r="AA234" s="1"/>
    </row>
    <row r="235" spans="1:26" ht="18">
      <c r="A235" s="330" t="s">
        <v>156</v>
      </c>
      <c r="B235" s="339"/>
      <c r="C235" s="310"/>
      <c r="D235" s="300" t="s">
        <v>143</v>
      </c>
      <c r="E235" s="301"/>
      <c r="F235" s="301"/>
      <c r="G235" s="301"/>
      <c r="H235" s="301"/>
      <c r="I235" s="301"/>
      <c r="J235" s="301"/>
      <c r="K235" s="302"/>
      <c r="L235" s="302"/>
      <c r="M235" s="301"/>
      <c r="N235" s="301"/>
      <c r="O235" s="301"/>
      <c r="P235" s="301"/>
      <c r="Q235" s="301"/>
      <c r="R235" s="301"/>
      <c r="S235" s="301"/>
      <c r="T235" s="302"/>
      <c r="U235" s="301"/>
      <c r="V235" s="303"/>
      <c r="W235" s="304"/>
      <c r="X235" s="303"/>
      <c r="Y235" s="127"/>
      <c r="Z235" s="127"/>
    </row>
    <row r="236" spans="2:45" ht="18">
      <c r="B236" s="339"/>
      <c r="C236" s="311"/>
      <c r="D236" s="305" t="s">
        <v>141</v>
      </c>
      <c r="E236" s="306"/>
      <c r="F236" s="306"/>
      <c r="G236" s="306"/>
      <c r="H236" s="306">
        <v>0.873</v>
      </c>
      <c r="I236" s="306"/>
      <c r="J236" s="306"/>
      <c r="K236" s="307"/>
      <c r="L236" s="307"/>
      <c r="M236" s="306"/>
      <c r="N236" s="306"/>
      <c r="O236" s="306"/>
      <c r="P236" s="306"/>
      <c r="Q236" s="306"/>
      <c r="R236" s="306"/>
      <c r="S236" s="306"/>
      <c r="T236" s="307"/>
      <c r="U236" s="306"/>
      <c r="V236" s="308"/>
      <c r="W236" s="309">
        <f>COUNT(E236:V236)</f>
        <v>1</v>
      </c>
      <c r="X236" s="308">
        <f>SUMPRODUCT(E$16:V$16,E236:V236)/AA236</f>
        <v>0.873</v>
      </c>
      <c r="Y236" s="127"/>
      <c r="Z236" s="127"/>
      <c r="AA236" s="160">
        <f>SUMPRODUCT(E$16:V$16,AB236:AS236)</f>
        <v>2712000</v>
      </c>
      <c r="AB236" s="1">
        <f>IF(E236&gt;0,1,0)</f>
        <v>0</v>
      </c>
      <c r="AC236" s="1">
        <f>IF(F236&gt;0,1,0)</f>
        <v>0</v>
      </c>
      <c r="AD236" s="1">
        <f>IF(G236&gt;0,1,0)</f>
        <v>0</v>
      </c>
      <c r="AE236" s="1">
        <f>IF(H236&gt;0,1,0)</f>
        <v>1</v>
      </c>
      <c r="AF236" s="1">
        <f>IF(I236&gt;0,1,0)</f>
        <v>0</v>
      </c>
      <c r="AG236" s="1">
        <f>IF(J236&gt;0,1,0)</f>
        <v>0</v>
      </c>
      <c r="AH236" s="1">
        <f>IF(Q236&gt;0,1,0)</f>
        <v>0</v>
      </c>
      <c r="AI236" s="1">
        <f>IF(K236&gt;0,1,0)</f>
        <v>0</v>
      </c>
      <c r="AJ236" s="1">
        <f>IF(L236&gt;0,1,0)</f>
        <v>0</v>
      </c>
      <c r="AK236" s="1">
        <f>IF(M236&gt;0,1,0)</f>
        <v>0</v>
      </c>
      <c r="AL236" s="1">
        <f>IF(R236&gt;0,1,0)</f>
        <v>0</v>
      </c>
      <c r="AM236" s="1">
        <f>IF(S236&gt;0,1,0)</f>
        <v>0</v>
      </c>
      <c r="AN236" s="1">
        <f>IF(N236&gt;0,1,0)</f>
        <v>0</v>
      </c>
      <c r="AO236" s="1">
        <f>IF(T236&gt;0,1,0)</f>
        <v>0</v>
      </c>
      <c r="AP236" s="1">
        <f>IF(U236&gt;0,1,0)</f>
        <v>0</v>
      </c>
      <c r="AQ236" s="1">
        <f>IF(O236&gt;0,1,0)</f>
        <v>0</v>
      </c>
      <c r="AR236" s="1">
        <f>IF(P236&gt;0,1,0)</f>
        <v>0</v>
      </c>
      <c r="AS236" s="1">
        <f>IF(V236&gt;0,1,0)</f>
        <v>0</v>
      </c>
    </row>
    <row r="237" spans="1:27" ht="36">
      <c r="A237" s="330" t="s">
        <v>156</v>
      </c>
      <c r="B237" s="339"/>
      <c r="C237" s="5" t="s">
        <v>24</v>
      </c>
      <c r="D237" s="297" t="s">
        <v>140</v>
      </c>
      <c r="E237" s="298"/>
      <c r="F237" s="298"/>
      <c r="G237" s="298"/>
      <c r="H237" s="298"/>
      <c r="I237" s="298"/>
      <c r="J237" s="298"/>
      <c r="K237" s="299"/>
      <c r="L237" s="299"/>
      <c r="M237" s="298"/>
      <c r="N237" s="298"/>
      <c r="O237" s="298"/>
      <c r="P237" s="298"/>
      <c r="Q237" s="298"/>
      <c r="R237" s="298"/>
      <c r="S237" s="298"/>
      <c r="T237" s="299"/>
      <c r="U237" s="298"/>
      <c r="V237" s="178"/>
      <c r="W237" s="172"/>
      <c r="X237" s="178"/>
      <c r="Y237" s="1"/>
      <c r="Z237" s="1"/>
      <c r="AA237" s="1"/>
    </row>
    <row r="238" spans="1:26" ht="18">
      <c r="A238" s="330" t="s">
        <v>156</v>
      </c>
      <c r="B238" s="339"/>
      <c r="C238" s="310"/>
      <c r="D238" s="300" t="s">
        <v>143</v>
      </c>
      <c r="E238" s="301"/>
      <c r="F238" s="301"/>
      <c r="G238" s="301"/>
      <c r="H238" s="301"/>
      <c r="I238" s="301"/>
      <c r="J238" s="301"/>
      <c r="K238" s="302"/>
      <c r="L238" s="302"/>
      <c r="M238" s="301"/>
      <c r="N238" s="301"/>
      <c r="O238" s="301"/>
      <c r="P238" s="301"/>
      <c r="Q238" s="301"/>
      <c r="R238" s="301"/>
      <c r="S238" s="301"/>
      <c r="T238" s="302"/>
      <c r="U238" s="301"/>
      <c r="V238" s="303"/>
      <c r="W238" s="304"/>
      <c r="X238" s="303"/>
      <c r="Y238" s="127"/>
      <c r="Z238" s="127"/>
    </row>
    <row r="239" spans="2:45" ht="18">
      <c r="B239" s="339"/>
      <c r="C239" s="311"/>
      <c r="D239" s="305" t="s">
        <v>141</v>
      </c>
      <c r="E239" s="306"/>
      <c r="F239" s="306">
        <v>0.773</v>
      </c>
      <c r="G239" s="306">
        <v>0.896</v>
      </c>
      <c r="H239" s="306">
        <v>0.862</v>
      </c>
      <c r="I239" s="306"/>
      <c r="J239" s="306"/>
      <c r="K239" s="307"/>
      <c r="L239" s="307"/>
      <c r="M239" s="306"/>
      <c r="N239" s="306"/>
      <c r="O239" s="306"/>
      <c r="P239" s="306"/>
      <c r="Q239" s="306"/>
      <c r="R239" s="306"/>
      <c r="S239" s="306"/>
      <c r="T239" s="307"/>
      <c r="U239" s="306"/>
      <c r="V239" s="308"/>
      <c r="W239" s="309">
        <f>COUNT(E239:V239)</f>
        <v>3</v>
      </c>
      <c r="X239" s="308">
        <f>SUMPRODUCT(E$17:V$17,E239:V239)/AA239</f>
        <v>0.8210808365457775</v>
      </c>
      <c r="Y239" s="127"/>
      <c r="Z239" s="127"/>
      <c r="AA239" s="160">
        <f>SUMPRODUCT(E$17:V$17,AB239:AS239)</f>
        <v>16489522</v>
      </c>
      <c r="AB239" s="1">
        <f>IF(E239&gt;0,1,0)</f>
        <v>0</v>
      </c>
      <c r="AC239" s="1">
        <f>IF(F239&gt;0,1,0)</f>
        <v>1</v>
      </c>
      <c r="AD239" s="1">
        <f>IF(G239&gt;0,1,0)</f>
        <v>1</v>
      </c>
      <c r="AE239" s="1">
        <f>IF(H239&gt;0,1,0)</f>
        <v>1</v>
      </c>
      <c r="AF239" s="1">
        <f>IF(I239&gt;0,1,0)</f>
        <v>0</v>
      </c>
      <c r="AG239" s="1">
        <f>IF(J239&gt;0,1,0)</f>
        <v>0</v>
      </c>
      <c r="AH239" s="1">
        <f>IF(Q239&gt;0,1,0)</f>
        <v>0</v>
      </c>
      <c r="AI239" s="1">
        <f>IF(K239&gt;0,1,0)</f>
        <v>0</v>
      </c>
      <c r="AJ239" s="1">
        <f>IF(L239&gt;0,1,0)</f>
        <v>0</v>
      </c>
      <c r="AK239" s="1">
        <f>IF(M239&gt;0,1,0)</f>
        <v>0</v>
      </c>
      <c r="AL239" s="1">
        <f>IF(R239&gt;0,1,0)</f>
        <v>0</v>
      </c>
      <c r="AM239" s="1">
        <f>IF(S239&gt;0,1,0)</f>
        <v>0</v>
      </c>
      <c r="AN239" s="1">
        <f>IF(N239&gt;0,1,0)</f>
        <v>0</v>
      </c>
      <c r="AO239" s="1">
        <f>IF(T239&gt;0,1,0)</f>
        <v>0</v>
      </c>
      <c r="AP239" s="1">
        <f>IF(U239&gt;0,1,0)</f>
        <v>0</v>
      </c>
      <c r="AQ239" s="1">
        <f>IF(O239&gt;0,1,0)</f>
        <v>0</v>
      </c>
      <c r="AR239" s="1">
        <f>IF(P239&gt;0,1,0)</f>
        <v>0</v>
      </c>
      <c r="AS239" s="1">
        <f>IF(V239&gt;0,1,0)</f>
        <v>0</v>
      </c>
    </row>
    <row r="240" spans="2:26" ht="18.75">
      <c r="B240" s="339"/>
      <c r="C240" s="414" t="s">
        <v>49</v>
      </c>
      <c r="D240" s="415"/>
      <c r="E240" s="62"/>
      <c r="F240" s="62"/>
      <c r="G240" s="106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107"/>
      <c r="X240" s="108"/>
      <c r="Y240" s="128"/>
      <c r="Z240" s="128"/>
    </row>
    <row r="241" spans="2:45" ht="18">
      <c r="B241" s="339"/>
      <c r="C241" s="354" t="s">
        <v>3</v>
      </c>
      <c r="D241" s="355"/>
      <c r="E241" s="101">
        <v>0.041</v>
      </c>
      <c r="F241" s="101">
        <v>0.105</v>
      </c>
      <c r="G241" s="101">
        <v>0.064</v>
      </c>
      <c r="H241" s="101">
        <v>0.028</v>
      </c>
      <c r="I241" s="101">
        <v>0.0149</v>
      </c>
      <c r="J241" s="101"/>
      <c r="K241" s="102"/>
      <c r="L241" s="102"/>
      <c r="M241" s="101"/>
      <c r="N241" s="101"/>
      <c r="O241" s="101"/>
      <c r="P241" s="101"/>
      <c r="Q241" s="101">
        <v>0.0116</v>
      </c>
      <c r="R241" s="101">
        <v>0.0128</v>
      </c>
      <c r="S241" s="101">
        <v>0.012</v>
      </c>
      <c r="T241" s="102"/>
      <c r="U241" s="101">
        <v>0.003854389721627409</v>
      </c>
      <c r="V241" s="34"/>
      <c r="W241" s="24">
        <f>COUNT(E241:V241)</f>
        <v>9</v>
      </c>
      <c r="X241" s="34">
        <f>SUMPRODUCT(E$13:V$13,E241:V241)/AA241</f>
        <v>0.054722339866994645</v>
      </c>
      <c r="Y241" s="127"/>
      <c r="Z241" s="127"/>
      <c r="AA241" s="160">
        <f>SUMPRODUCT(E$13:V$13,AB241:AS241)</f>
        <v>32178671.500019997</v>
      </c>
      <c r="AB241" s="1">
        <f>IF(E241&gt;0,1,0)</f>
        <v>1</v>
      </c>
      <c r="AC241" s="1">
        <f>IF(F241&gt;0,1,0)</f>
        <v>1</v>
      </c>
      <c r="AD241" s="1">
        <f>IF(G241&gt;0,1,0)</f>
        <v>1</v>
      </c>
      <c r="AE241" s="1">
        <f>IF(H241&gt;0,1,0)</f>
        <v>1</v>
      </c>
      <c r="AF241" s="1">
        <f>IF(I241&gt;0,1,0)</f>
        <v>1</v>
      </c>
      <c r="AG241" s="1">
        <f>IF(J241&gt;0,1,0)</f>
        <v>0</v>
      </c>
      <c r="AH241" s="1">
        <f>IF(Q241&gt;0,1,0)</f>
        <v>1</v>
      </c>
      <c r="AI241" s="1">
        <f aca="true" t="shared" si="82" ref="AI241:AK245">IF(K241&gt;0,1,0)</f>
        <v>0</v>
      </c>
      <c r="AJ241" s="1">
        <f t="shared" si="82"/>
        <v>0</v>
      </c>
      <c r="AK241" s="1">
        <f t="shared" si="82"/>
        <v>0</v>
      </c>
      <c r="AL241" s="1">
        <f>IF(R241&gt;0,1,0)</f>
        <v>1</v>
      </c>
      <c r="AM241" s="1">
        <f>IF(S241&gt;0,1,0)</f>
        <v>1</v>
      </c>
      <c r="AN241" s="1">
        <f>IF(N241&gt;0,1,0)</f>
        <v>0</v>
      </c>
      <c r="AO241" s="1">
        <f>IF(T241&gt;0,1,0)</f>
        <v>0</v>
      </c>
      <c r="AP241" s="1">
        <f>IF(U241&gt;0,1,0)</f>
        <v>1</v>
      </c>
      <c r="AQ241" s="1">
        <f>IF(O241&gt;0,1,0)</f>
        <v>0</v>
      </c>
      <c r="AR241" s="1">
        <f>IF(P241&gt;0,1,0)</f>
        <v>0</v>
      </c>
      <c r="AS241" s="1">
        <f>IF(V241&gt;0,1,0)</f>
        <v>0</v>
      </c>
    </row>
    <row r="242" spans="2:45" ht="18">
      <c r="B242" s="339"/>
      <c r="C242" s="356" t="s">
        <v>21</v>
      </c>
      <c r="D242" s="357"/>
      <c r="E242" s="101">
        <v>0.047</v>
      </c>
      <c r="F242" s="101">
        <v>0.117</v>
      </c>
      <c r="G242" s="101">
        <v>0.075</v>
      </c>
      <c r="H242" s="101">
        <v>0.038</v>
      </c>
      <c r="I242" s="101">
        <v>0.0139</v>
      </c>
      <c r="J242" s="101"/>
      <c r="K242" s="102"/>
      <c r="L242" s="102"/>
      <c r="M242" s="101"/>
      <c r="N242" s="101"/>
      <c r="O242" s="101"/>
      <c r="P242" s="101"/>
      <c r="Q242" s="101"/>
      <c r="R242" s="101"/>
      <c r="S242" s="101"/>
      <c r="T242" s="102"/>
      <c r="U242" s="101">
        <v>0.0032961181869659655</v>
      </c>
      <c r="V242" s="34"/>
      <c r="W242" s="24">
        <f>COUNT(E242:V242)</f>
        <v>6</v>
      </c>
      <c r="X242" s="34">
        <f>SUMPRODUCT(E$14:V$14,E242:V242)/AA242</f>
        <v>0.06282834377844439</v>
      </c>
      <c r="Y242" s="127"/>
      <c r="Z242" s="127"/>
      <c r="AA242" s="160">
        <f>SUMPRODUCT(E$14:V$14,AB242:AS242)</f>
        <v>37303375.90006461</v>
      </c>
      <c r="AB242" s="1">
        <f>IF(E242&gt;0,1,0)</f>
        <v>1</v>
      </c>
      <c r="AC242" s="1">
        <f>IF(F242&gt;0,1,0)</f>
        <v>1</v>
      </c>
      <c r="AD242" s="1">
        <f>IF(G242&gt;0,1,0)</f>
        <v>1</v>
      </c>
      <c r="AE242" s="1">
        <f>IF(H242&gt;0,1,0)</f>
        <v>1</v>
      </c>
      <c r="AF242" s="1">
        <f>IF(I242&gt;0,1,0)</f>
        <v>1</v>
      </c>
      <c r="AG242" s="1">
        <f>IF(J242&gt;0,1,0)</f>
        <v>0</v>
      </c>
      <c r="AH242" s="1">
        <f>IF(Q242&gt;0,1,0)</f>
        <v>0</v>
      </c>
      <c r="AI242" s="1">
        <f t="shared" si="82"/>
        <v>0</v>
      </c>
      <c r="AJ242" s="1">
        <f t="shared" si="82"/>
        <v>0</v>
      </c>
      <c r="AK242" s="1">
        <f t="shared" si="82"/>
        <v>0</v>
      </c>
      <c r="AL242" s="1">
        <f>IF(R242&gt;0,1,0)</f>
        <v>0</v>
      </c>
      <c r="AM242" s="1">
        <f>IF(S242&gt;0,1,0)</f>
        <v>0</v>
      </c>
      <c r="AN242" s="1">
        <f>IF(N242&gt;0,1,0)</f>
        <v>0</v>
      </c>
      <c r="AO242" s="1">
        <f>IF(T242&gt;0,1,0)</f>
        <v>0</v>
      </c>
      <c r="AP242" s="1">
        <f>IF(U242&gt;0,1,0)</f>
        <v>1</v>
      </c>
      <c r="AQ242" s="1">
        <f>IF(O242&gt;0,1,0)</f>
        <v>0</v>
      </c>
      <c r="AR242" s="1">
        <f>IF(P242&gt;0,1,0)</f>
        <v>0</v>
      </c>
      <c r="AS242" s="1">
        <f>IF(V242&gt;0,1,0)</f>
        <v>0</v>
      </c>
    </row>
    <row r="243" spans="2:45" ht="18">
      <c r="B243" s="339"/>
      <c r="C243" s="356" t="s">
        <v>22</v>
      </c>
      <c r="D243" s="357"/>
      <c r="E243" s="101">
        <v>0.045</v>
      </c>
      <c r="F243" s="101">
        <v>0.128</v>
      </c>
      <c r="G243" s="101">
        <v>0.073</v>
      </c>
      <c r="H243" s="101">
        <v>0.058</v>
      </c>
      <c r="I243" s="101">
        <v>0.0133</v>
      </c>
      <c r="J243" s="101"/>
      <c r="K243" s="102"/>
      <c r="L243" s="102"/>
      <c r="M243" s="101"/>
      <c r="N243" s="101"/>
      <c r="O243" s="101"/>
      <c r="P243" s="101"/>
      <c r="Q243" s="101">
        <v>0.0095</v>
      </c>
      <c r="R243" s="101">
        <v>0.0143</v>
      </c>
      <c r="S243" s="101"/>
      <c r="T243" s="102"/>
      <c r="U243" s="101">
        <v>0.003</v>
      </c>
      <c r="V243" s="34"/>
      <c r="W243" s="24">
        <f>COUNT(E243:V243)</f>
        <v>8</v>
      </c>
      <c r="X243" s="34">
        <f>SUMPRODUCT(E$15:V$15,E243:V243)/AA243</f>
        <v>0.06349830105012003</v>
      </c>
      <c r="Y243" s="127"/>
      <c r="Z243" s="127"/>
      <c r="AA243" s="160">
        <f>SUMPRODUCT(E$15:V$15,AB243:AS243)</f>
        <v>43454328.45005968</v>
      </c>
      <c r="AB243" s="1">
        <f>IF(E243&gt;0,1,0)</f>
        <v>1</v>
      </c>
      <c r="AC243" s="1">
        <f>IF(F243&gt;0,1,0)</f>
        <v>1</v>
      </c>
      <c r="AD243" s="1">
        <f>IF(G243&gt;0,1,0)</f>
        <v>1</v>
      </c>
      <c r="AE243" s="1">
        <f>IF(H243&gt;0,1,0)</f>
        <v>1</v>
      </c>
      <c r="AF243" s="1">
        <f>IF(I243&gt;0,1,0)</f>
        <v>1</v>
      </c>
      <c r="AG243" s="1">
        <f>IF(J243&gt;0,1,0)</f>
        <v>0</v>
      </c>
      <c r="AH243" s="1">
        <f>IF(Q243&gt;0,1,0)</f>
        <v>1</v>
      </c>
      <c r="AI243" s="1">
        <f t="shared" si="82"/>
        <v>0</v>
      </c>
      <c r="AJ243" s="1">
        <f t="shared" si="82"/>
        <v>0</v>
      </c>
      <c r="AK243" s="1">
        <f t="shared" si="82"/>
        <v>0</v>
      </c>
      <c r="AL243" s="1">
        <f>IF(R243&gt;0,1,0)</f>
        <v>1</v>
      </c>
      <c r="AM243" s="1">
        <f>IF(S243&gt;0,1,0)</f>
        <v>0</v>
      </c>
      <c r="AN243" s="1">
        <f>IF(N243&gt;0,1,0)</f>
        <v>0</v>
      </c>
      <c r="AO243" s="1">
        <f>IF(T243&gt;0,1,0)</f>
        <v>0</v>
      </c>
      <c r="AP243" s="1">
        <f>IF(U243&gt;0,1,0)</f>
        <v>1</v>
      </c>
      <c r="AQ243" s="1">
        <f>IF(O243&gt;0,1,0)</f>
        <v>0</v>
      </c>
      <c r="AR243" s="1">
        <f>IF(P243&gt;0,1,0)</f>
        <v>0</v>
      </c>
      <c r="AS243" s="1">
        <f>IF(V243&gt;0,1,0)</f>
        <v>0</v>
      </c>
    </row>
    <row r="244" spans="2:45" ht="18">
      <c r="B244" s="339"/>
      <c r="C244" s="354" t="s">
        <v>25</v>
      </c>
      <c r="D244" s="355"/>
      <c r="E244" s="101"/>
      <c r="F244" s="103"/>
      <c r="G244" s="79"/>
      <c r="H244" s="104">
        <v>0.066</v>
      </c>
      <c r="I244" s="101"/>
      <c r="J244" s="101"/>
      <c r="K244" s="102"/>
      <c r="L244" s="102"/>
      <c r="M244" s="101"/>
      <c r="N244" s="101"/>
      <c r="O244" s="101"/>
      <c r="P244" s="101"/>
      <c r="Q244" s="101"/>
      <c r="R244" s="102"/>
      <c r="S244" s="102"/>
      <c r="T244" s="80"/>
      <c r="U244" s="101"/>
      <c r="V244" s="34"/>
      <c r="W244" s="24">
        <f>COUNT(E244:V244)</f>
        <v>1</v>
      </c>
      <c r="X244" s="34">
        <f>SUMPRODUCT(E$16:V$16,E244:V244)/AA244</f>
        <v>0.066</v>
      </c>
      <c r="Y244" s="127"/>
      <c r="Z244" s="127"/>
      <c r="AA244" s="160">
        <f>SUMPRODUCT(E$16:V$16,AB244:AS244)</f>
        <v>2712000</v>
      </c>
      <c r="AB244" s="1">
        <f>IF(E244&gt;0,1,0)</f>
        <v>0</v>
      </c>
      <c r="AC244" s="1">
        <f>IF(F244&gt;0,1,0)</f>
        <v>0</v>
      </c>
      <c r="AD244" s="1">
        <f>IF(G244&gt;0,1,0)</f>
        <v>0</v>
      </c>
      <c r="AE244" s="1">
        <f>IF(H244&gt;0,1,0)</f>
        <v>1</v>
      </c>
      <c r="AF244" s="1">
        <f>IF(I244&gt;0,1,0)</f>
        <v>0</v>
      </c>
      <c r="AG244" s="1">
        <f>IF(J244&gt;0,1,0)</f>
        <v>0</v>
      </c>
      <c r="AH244" s="1">
        <f>IF(Q244&gt;0,1,0)</f>
        <v>0</v>
      </c>
      <c r="AI244" s="1">
        <f t="shared" si="82"/>
        <v>0</v>
      </c>
      <c r="AJ244" s="1">
        <f t="shared" si="82"/>
        <v>0</v>
      </c>
      <c r="AK244" s="1">
        <f t="shared" si="82"/>
        <v>0</v>
      </c>
      <c r="AL244" s="1">
        <f>IF(R244&gt;0,1,0)</f>
        <v>0</v>
      </c>
      <c r="AM244" s="1">
        <f>IF(S244&gt;0,1,0)</f>
        <v>0</v>
      </c>
      <c r="AN244" s="1">
        <f>IF(N244&gt;0,1,0)</f>
        <v>0</v>
      </c>
      <c r="AO244" s="1">
        <f>IF(T244&gt;0,1,0)</f>
        <v>0</v>
      </c>
      <c r="AP244" s="1">
        <f>IF(U244&gt;0,1,0)</f>
        <v>0</v>
      </c>
      <c r="AQ244" s="1">
        <f>IF(O244&gt;0,1,0)</f>
        <v>0</v>
      </c>
      <c r="AR244" s="1">
        <f>IF(P244&gt;0,1,0)</f>
        <v>0</v>
      </c>
      <c r="AS244" s="1">
        <f>IF(V244&gt;0,1,0)</f>
        <v>0</v>
      </c>
    </row>
    <row r="245" spans="2:45" ht="18">
      <c r="B245" s="339"/>
      <c r="C245" s="354" t="s">
        <v>24</v>
      </c>
      <c r="D245" s="355"/>
      <c r="E245" s="101"/>
      <c r="F245" s="101">
        <v>0.139</v>
      </c>
      <c r="G245" s="101">
        <v>0.086</v>
      </c>
      <c r="H245" s="101">
        <v>0.072</v>
      </c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2"/>
      <c r="U245" s="101"/>
      <c r="V245" s="34"/>
      <c r="W245" s="24">
        <f>COUNT(E245:V245)</f>
        <v>3</v>
      </c>
      <c r="X245" s="34">
        <f>SUMPRODUCT(E$17:V$17,E245:V245)/AA245</f>
        <v>0.11254678128329008</v>
      </c>
      <c r="Y245" s="127"/>
      <c r="Z245" s="127"/>
      <c r="AA245" s="160">
        <f>SUMPRODUCT(E$17:V$17,AB245:AS245)</f>
        <v>16489522</v>
      </c>
      <c r="AB245" s="1">
        <f>IF(E245&gt;0,1,0)</f>
        <v>0</v>
      </c>
      <c r="AC245" s="1">
        <f>IF(F245&gt;0,1,0)</f>
        <v>1</v>
      </c>
      <c r="AD245" s="1">
        <f>IF(G245&gt;0,1,0)</f>
        <v>1</v>
      </c>
      <c r="AE245" s="1">
        <f>IF(H245&gt;0,1,0)</f>
        <v>1</v>
      </c>
      <c r="AF245" s="1">
        <f>IF(I245&gt;0,1,0)</f>
        <v>0</v>
      </c>
      <c r="AG245" s="1">
        <f>IF(J245&gt;0,1,0)</f>
        <v>0</v>
      </c>
      <c r="AH245" s="1">
        <f>IF(Q245&gt;0,1,0)</f>
        <v>0</v>
      </c>
      <c r="AI245" s="1">
        <f t="shared" si="82"/>
        <v>0</v>
      </c>
      <c r="AJ245" s="1">
        <f t="shared" si="82"/>
        <v>0</v>
      </c>
      <c r="AK245" s="1">
        <f t="shared" si="82"/>
        <v>0</v>
      </c>
      <c r="AL245" s="1">
        <f>IF(R245&gt;0,1,0)</f>
        <v>0</v>
      </c>
      <c r="AM245" s="1">
        <f>IF(S245&gt;0,1,0)</f>
        <v>0</v>
      </c>
      <c r="AN245" s="1">
        <f>IF(N245&gt;0,1,0)</f>
        <v>0</v>
      </c>
      <c r="AO245" s="1">
        <f>IF(T245&gt;0,1,0)</f>
        <v>0</v>
      </c>
      <c r="AP245" s="1">
        <f>IF(U245&gt;0,1,0)</f>
        <v>0</v>
      </c>
      <c r="AQ245" s="1">
        <f>IF(O245&gt;0,1,0)</f>
        <v>0</v>
      </c>
      <c r="AR245" s="1">
        <f>IF(P245&gt;0,1,0)</f>
        <v>0</v>
      </c>
      <c r="AS245" s="1">
        <f>IF(V245&gt;0,1,0)</f>
        <v>0</v>
      </c>
    </row>
    <row r="246" spans="2:26" ht="18.75">
      <c r="B246" s="339"/>
      <c r="C246" s="414" t="s">
        <v>50</v>
      </c>
      <c r="D246" s="415"/>
      <c r="E246" s="62"/>
      <c r="F246" s="62"/>
      <c r="G246" s="106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107"/>
      <c r="X246" s="108"/>
      <c r="Y246" s="128"/>
      <c r="Z246" s="128"/>
    </row>
    <row r="247" spans="2:45" ht="18">
      <c r="B247" s="339"/>
      <c r="C247" s="354" t="s">
        <v>3</v>
      </c>
      <c r="D247" s="355"/>
      <c r="E247" s="101">
        <v>0.045</v>
      </c>
      <c r="F247" s="101">
        <v>0.045</v>
      </c>
      <c r="G247" s="101">
        <v>0.017</v>
      </c>
      <c r="H247" s="101">
        <v>0.045</v>
      </c>
      <c r="I247" s="101">
        <v>0.0091</v>
      </c>
      <c r="J247" s="101"/>
      <c r="K247" s="102"/>
      <c r="L247" s="102"/>
      <c r="M247" s="101"/>
      <c r="N247" s="101"/>
      <c r="O247" s="101"/>
      <c r="P247" s="101"/>
      <c r="Q247" s="101">
        <v>0.0158</v>
      </c>
      <c r="R247" s="101">
        <v>0.058</v>
      </c>
      <c r="S247" s="101">
        <v>0.048</v>
      </c>
      <c r="T247" s="102"/>
      <c r="U247" s="101">
        <v>0.01811563169164882</v>
      </c>
      <c r="V247" s="34"/>
      <c r="W247" s="24">
        <f>COUNT(E247:V247)</f>
        <v>9</v>
      </c>
      <c r="X247" s="34">
        <f>SUMPRODUCT(E$13:V$13,E247:V247)/AA247</f>
        <v>0.04098854185297331</v>
      </c>
      <c r="Y247" s="127"/>
      <c r="Z247" s="127"/>
      <c r="AA247" s="160">
        <f>SUMPRODUCT(E$13:V$13,AB247:AS247)</f>
        <v>32178671.500019997</v>
      </c>
      <c r="AB247" s="1">
        <f>IF(E247&gt;0,1,0)</f>
        <v>1</v>
      </c>
      <c r="AC247" s="1">
        <f>IF(F247&gt;0,1,0)</f>
        <v>1</v>
      </c>
      <c r="AD247" s="1">
        <f>IF(G247&gt;0,1,0)</f>
        <v>1</v>
      </c>
      <c r="AE247" s="1">
        <f>IF(H247&gt;0,1,0)</f>
        <v>1</v>
      </c>
      <c r="AF247" s="1">
        <f>IF(I247&gt;0,1,0)</f>
        <v>1</v>
      </c>
      <c r="AG247" s="1">
        <f>IF(J247&gt;0,1,0)</f>
        <v>0</v>
      </c>
      <c r="AH247" s="1">
        <f>IF(Q247&gt;0,1,0)</f>
        <v>1</v>
      </c>
      <c r="AI247" s="1">
        <f aca="true" t="shared" si="83" ref="AI247:AK251">IF(K247&gt;0,1,0)</f>
        <v>0</v>
      </c>
      <c r="AJ247" s="1">
        <f t="shared" si="83"/>
        <v>0</v>
      </c>
      <c r="AK247" s="1">
        <f t="shared" si="83"/>
        <v>0</v>
      </c>
      <c r="AL247" s="1">
        <f>IF(R247&gt;0,1,0)</f>
        <v>1</v>
      </c>
      <c r="AM247" s="1">
        <f>IF(S247&gt;0,1,0)</f>
        <v>1</v>
      </c>
      <c r="AN247" s="1">
        <f>IF(N247&gt;0,1,0)</f>
        <v>0</v>
      </c>
      <c r="AO247" s="1">
        <f>IF(T247&gt;0,1,0)</f>
        <v>0</v>
      </c>
      <c r="AP247" s="1">
        <f>IF(U247&gt;0,1,0)</f>
        <v>1</v>
      </c>
      <c r="AQ247" s="1">
        <f>IF(O247&gt;0,1,0)</f>
        <v>0</v>
      </c>
      <c r="AR247" s="1">
        <f>IF(P247&gt;0,1,0)</f>
        <v>0</v>
      </c>
      <c r="AS247" s="1">
        <f>IF(V247&gt;0,1,0)</f>
        <v>0</v>
      </c>
    </row>
    <row r="248" spans="2:45" ht="18">
      <c r="B248" s="339"/>
      <c r="C248" s="356" t="s">
        <v>21</v>
      </c>
      <c r="D248" s="357"/>
      <c r="E248" s="101">
        <v>0.051</v>
      </c>
      <c r="F248" s="101">
        <v>0.047</v>
      </c>
      <c r="G248" s="101">
        <v>0.016</v>
      </c>
      <c r="H248" s="101">
        <v>0.05</v>
      </c>
      <c r="I248" s="101">
        <v>0.0083</v>
      </c>
      <c r="J248" s="101"/>
      <c r="K248" s="102"/>
      <c r="L248" s="102"/>
      <c r="M248" s="101"/>
      <c r="N248" s="101"/>
      <c r="O248" s="101"/>
      <c r="P248" s="101"/>
      <c r="Q248" s="101"/>
      <c r="R248" s="101"/>
      <c r="S248" s="101"/>
      <c r="T248" s="102"/>
      <c r="U248" s="101">
        <v>0.01664962263672552</v>
      </c>
      <c r="V248" s="34"/>
      <c r="W248" s="24">
        <f>COUNT(E248:V248)</f>
        <v>6</v>
      </c>
      <c r="X248" s="34">
        <f>SUMPRODUCT(E$14:V$14,E248:V248)/AA248</f>
        <v>0.04498844712785534</v>
      </c>
      <c r="Y248" s="127"/>
      <c r="Z248" s="127"/>
      <c r="AA248" s="160">
        <f>SUMPRODUCT(E$14:V$14,AB248:AS248)</f>
        <v>37303375.90006461</v>
      </c>
      <c r="AB248" s="1">
        <f>IF(E248&gt;0,1,0)</f>
        <v>1</v>
      </c>
      <c r="AC248" s="1">
        <f>IF(F248&gt;0,1,0)</f>
        <v>1</v>
      </c>
      <c r="AD248" s="1">
        <f>IF(G248&gt;0,1,0)</f>
        <v>1</v>
      </c>
      <c r="AE248" s="1">
        <f>IF(H248&gt;0,1,0)</f>
        <v>1</v>
      </c>
      <c r="AF248" s="1">
        <f>IF(I248&gt;0,1,0)</f>
        <v>1</v>
      </c>
      <c r="AG248" s="1">
        <f>IF(J248&gt;0,1,0)</f>
        <v>0</v>
      </c>
      <c r="AH248" s="1">
        <f>IF(Q248&gt;0,1,0)</f>
        <v>0</v>
      </c>
      <c r="AI248" s="1">
        <f t="shared" si="83"/>
        <v>0</v>
      </c>
      <c r="AJ248" s="1">
        <f t="shared" si="83"/>
        <v>0</v>
      </c>
      <c r="AK248" s="1">
        <f t="shared" si="83"/>
        <v>0</v>
      </c>
      <c r="AL248" s="1">
        <f>IF(R248&gt;0,1,0)</f>
        <v>0</v>
      </c>
      <c r="AM248" s="1">
        <f>IF(S248&gt;0,1,0)</f>
        <v>0</v>
      </c>
      <c r="AN248" s="1">
        <f>IF(N248&gt;0,1,0)</f>
        <v>0</v>
      </c>
      <c r="AO248" s="1">
        <f>IF(T248&gt;0,1,0)</f>
        <v>0</v>
      </c>
      <c r="AP248" s="1">
        <f>IF(U248&gt;0,1,0)</f>
        <v>1</v>
      </c>
      <c r="AQ248" s="1">
        <f>IF(O248&gt;0,1,0)</f>
        <v>0</v>
      </c>
      <c r="AR248" s="1">
        <f>IF(P248&gt;0,1,0)</f>
        <v>0</v>
      </c>
      <c r="AS248" s="1">
        <f>IF(V248&gt;0,1,0)</f>
        <v>0</v>
      </c>
    </row>
    <row r="249" spans="2:45" ht="18">
      <c r="B249" s="339"/>
      <c r="C249" s="356" t="s">
        <v>22</v>
      </c>
      <c r="D249" s="357"/>
      <c r="E249" s="101">
        <v>0.052</v>
      </c>
      <c r="F249" s="101">
        <v>0.052</v>
      </c>
      <c r="G249" s="101">
        <v>0.017</v>
      </c>
      <c r="H249" s="101">
        <v>0.06</v>
      </c>
      <c r="I249" s="101">
        <v>0.0081</v>
      </c>
      <c r="J249" s="101"/>
      <c r="K249" s="102"/>
      <c r="L249" s="102"/>
      <c r="M249" s="101"/>
      <c r="N249" s="101"/>
      <c r="O249" s="101"/>
      <c r="P249" s="101"/>
      <c r="Q249" s="101">
        <v>0.0166</v>
      </c>
      <c r="R249" s="101">
        <v>0.067</v>
      </c>
      <c r="S249" s="101"/>
      <c r="T249" s="102"/>
      <c r="U249" s="101">
        <v>0.016</v>
      </c>
      <c r="V249" s="34"/>
      <c r="W249" s="24">
        <f>COUNT(E249:V249)</f>
        <v>8</v>
      </c>
      <c r="X249" s="34">
        <f>SUMPRODUCT(E$15:V$15,E249:V249)/AA249</f>
        <v>0.04728474219235763</v>
      </c>
      <c r="Y249" s="127"/>
      <c r="Z249" s="127"/>
      <c r="AA249" s="160">
        <f>SUMPRODUCT(E$15:V$15,AB249:AS249)</f>
        <v>43454328.45005968</v>
      </c>
      <c r="AB249" s="1">
        <f>IF(E249&gt;0,1,0)</f>
        <v>1</v>
      </c>
      <c r="AC249" s="1">
        <f>IF(F249&gt;0,1,0)</f>
        <v>1</v>
      </c>
      <c r="AD249" s="1">
        <f>IF(G249&gt;0,1,0)</f>
        <v>1</v>
      </c>
      <c r="AE249" s="1">
        <f>IF(H249&gt;0,1,0)</f>
        <v>1</v>
      </c>
      <c r="AF249" s="1">
        <f>IF(I249&gt;0,1,0)</f>
        <v>1</v>
      </c>
      <c r="AG249" s="1">
        <f>IF(J249&gt;0,1,0)</f>
        <v>0</v>
      </c>
      <c r="AH249" s="1">
        <f>IF(Q249&gt;0,1,0)</f>
        <v>1</v>
      </c>
      <c r="AI249" s="1">
        <f t="shared" si="83"/>
        <v>0</v>
      </c>
      <c r="AJ249" s="1">
        <f t="shared" si="83"/>
        <v>0</v>
      </c>
      <c r="AK249" s="1">
        <f t="shared" si="83"/>
        <v>0</v>
      </c>
      <c r="AL249" s="1">
        <f>IF(R249&gt;0,1,0)</f>
        <v>1</v>
      </c>
      <c r="AM249" s="1">
        <f>IF(S249&gt;0,1,0)</f>
        <v>0</v>
      </c>
      <c r="AN249" s="1">
        <f>IF(N249&gt;0,1,0)</f>
        <v>0</v>
      </c>
      <c r="AO249" s="1">
        <f>IF(T249&gt;0,1,0)</f>
        <v>0</v>
      </c>
      <c r="AP249" s="1">
        <f>IF(U249&gt;0,1,0)</f>
        <v>1</v>
      </c>
      <c r="AQ249" s="1">
        <f>IF(O249&gt;0,1,0)</f>
        <v>0</v>
      </c>
      <c r="AR249" s="1">
        <f>IF(P249&gt;0,1,0)</f>
        <v>0</v>
      </c>
      <c r="AS249" s="1">
        <f>IF(V249&gt;0,1,0)</f>
        <v>0</v>
      </c>
    </row>
    <row r="250" spans="2:45" ht="18">
      <c r="B250" s="339"/>
      <c r="C250" s="354" t="s">
        <v>25</v>
      </c>
      <c r="D250" s="355"/>
      <c r="E250" s="101"/>
      <c r="F250" s="103"/>
      <c r="G250" s="79"/>
      <c r="H250" s="104">
        <v>0.06</v>
      </c>
      <c r="I250" s="101"/>
      <c r="J250" s="101"/>
      <c r="K250" s="102"/>
      <c r="L250" s="102"/>
      <c r="M250" s="101"/>
      <c r="N250" s="101"/>
      <c r="O250" s="101"/>
      <c r="P250" s="101"/>
      <c r="Q250" s="101"/>
      <c r="R250" s="102"/>
      <c r="S250" s="102"/>
      <c r="T250" s="80"/>
      <c r="U250" s="101"/>
      <c r="V250" s="34"/>
      <c r="W250" s="24">
        <f>COUNT(E250:V250)</f>
        <v>1</v>
      </c>
      <c r="X250" s="34">
        <f>SUMPRODUCT(E$16:V$16,E250:V250)/AA250</f>
        <v>0.06</v>
      </c>
      <c r="Y250" s="127"/>
      <c r="Z250" s="127"/>
      <c r="AA250" s="160">
        <f>SUMPRODUCT(E$16:V$16,AB250:AS250)</f>
        <v>2712000</v>
      </c>
      <c r="AB250" s="1">
        <f>IF(E250&gt;0,1,0)</f>
        <v>0</v>
      </c>
      <c r="AC250" s="1">
        <f>IF(F250&gt;0,1,0)</f>
        <v>0</v>
      </c>
      <c r="AD250" s="1">
        <f>IF(G250&gt;0,1,0)</f>
        <v>0</v>
      </c>
      <c r="AE250" s="1">
        <f>IF(H250&gt;0,1,0)</f>
        <v>1</v>
      </c>
      <c r="AF250" s="1">
        <f>IF(I250&gt;0,1,0)</f>
        <v>0</v>
      </c>
      <c r="AG250" s="1">
        <f>IF(J250&gt;0,1,0)</f>
        <v>0</v>
      </c>
      <c r="AH250" s="1">
        <f>IF(Q250&gt;0,1,0)</f>
        <v>0</v>
      </c>
      <c r="AI250" s="1">
        <f t="shared" si="83"/>
        <v>0</v>
      </c>
      <c r="AJ250" s="1">
        <f t="shared" si="83"/>
        <v>0</v>
      </c>
      <c r="AK250" s="1">
        <f t="shared" si="83"/>
        <v>0</v>
      </c>
      <c r="AL250" s="1">
        <f>IF(R250&gt;0,1,0)</f>
        <v>0</v>
      </c>
      <c r="AM250" s="1">
        <f>IF(S250&gt;0,1,0)</f>
        <v>0</v>
      </c>
      <c r="AN250" s="1">
        <f>IF(N250&gt;0,1,0)</f>
        <v>0</v>
      </c>
      <c r="AO250" s="1">
        <f>IF(T250&gt;0,1,0)</f>
        <v>0</v>
      </c>
      <c r="AP250" s="1">
        <f>IF(U250&gt;0,1,0)</f>
        <v>0</v>
      </c>
      <c r="AQ250" s="1">
        <f>IF(O250&gt;0,1,0)</f>
        <v>0</v>
      </c>
      <c r="AR250" s="1">
        <f>IF(P250&gt;0,1,0)</f>
        <v>0</v>
      </c>
      <c r="AS250" s="1">
        <f>IF(V250&gt;0,1,0)</f>
        <v>0</v>
      </c>
    </row>
    <row r="251" spans="2:45" ht="18">
      <c r="B251" s="339"/>
      <c r="C251" s="354" t="s">
        <v>24</v>
      </c>
      <c r="D251" s="355"/>
      <c r="E251" s="101"/>
      <c r="F251" s="101">
        <v>0.088</v>
      </c>
      <c r="G251" s="101">
        <v>0.018</v>
      </c>
      <c r="H251" s="101">
        <v>0.066</v>
      </c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2"/>
      <c r="U251" s="101"/>
      <c r="V251" s="34"/>
      <c r="W251" s="24">
        <f>COUNT(E251:V251)</f>
        <v>3</v>
      </c>
      <c r="X251" s="34">
        <f>SUMPRODUCT(E$17:V$17,E251:V251)/AA251</f>
        <v>0.06637238217093254</v>
      </c>
      <c r="Y251" s="127"/>
      <c r="Z251" s="127"/>
      <c r="AA251" s="160">
        <f>SUMPRODUCT(E$17:V$17,AB251:AS251)</f>
        <v>16489522</v>
      </c>
      <c r="AB251" s="1">
        <f>IF(E251&gt;0,1,0)</f>
        <v>0</v>
      </c>
      <c r="AC251" s="1">
        <f>IF(F251&gt;0,1,0)</f>
        <v>1</v>
      </c>
      <c r="AD251" s="1">
        <f>IF(G251&gt;0,1,0)</f>
        <v>1</v>
      </c>
      <c r="AE251" s="1">
        <f>IF(H251&gt;0,1,0)</f>
        <v>1</v>
      </c>
      <c r="AF251" s="1">
        <f>IF(I251&gt;0,1,0)</f>
        <v>0</v>
      </c>
      <c r="AG251" s="1">
        <f>IF(J251&gt;0,1,0)</f>
        <v>0</v>
      </c>
      <c r="AH251" s="1">
        <f>IF(Q251&gt;0,1,0)</f>
        <v>0</v>
      </c>
      <c r="AI251" s="1">
        <f t="shared" si="83"/>
        <v>0</v>
      </c>
      <c r="AJ251" s="1">
        <f t="shared" si="83"/>
        <v>0</v>
      </c>
      <c r="AK251" s="1">
        <f t="shared" si="83"/>
        <v>0</v>
      </c>
      <c r="AL251" s="1">
        <f>IF(R251&gt;0,1,0)</f>
        <v>0</v>
      </c>
      <c r="AM251" s="1">
        <f>IF(S251&gt;0,1,0)</f>
        <v>0</v>
      </c>
      <c r="AN251" s="1">
        <f>IF(N251&gt;0,1,0)</f>
        <v>0</v>
      </c>
      <c r="AO251" s="1">
        <f>IF(T251&gt;0,1,0)</f>
        <v>0</v>
      </c>
      <c r="AP251" s="1">
        <f>IF(U251&gt;0,1,0)</f>
        <v>0</v>
      </c>
      <c r="AQ251" s="1">
        <f>IF(O251&gt;0,1,0)</f>
        <v>0</v>
      </c>
      <c r="AR251" s="1">
        <f>IF(P251&gt;0,1,0)</f>
        <v>0</v>
      </c>
      <c r="AS251" s="1">
        <f>IF(V251&gt;0,1,0)</f>
        <v>0</v>
      </c>
    </row>
    <row r="252" spans="2:26" ht="18.75">
      <c r="B252" s="339"/>
      <c r="C252" s="3" t="s">
        <v>51</v>
      </c>
      <c r="D252" s="256"/>
      <c r="E252" s="11"/>
      <c r="F252" s="11"/>
      <c r="G252" s="105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05"/>
      <c r="T252" s="11"/>
      <c r="U252" s="11"/>
      <c r="V252" s="11"/>
      <c r="W252" s="32"/>
      <c r="X252" s="12" t="s">
        <v>34</v>
      </c>
      <c r="Y252" s="128"/>
      <c r="Z252" s="128"/>
    </row>
    <row r="253" spans="2:26" ht="18.75">
      <c r="B253" s="339"/>
      <c r="C253" s="61" t="s">
        <v>144</v>
      </c>
      <c r="D253" s="289"/>
      <c r="E253" s="62"/>
      <c r="F253" s="62"/>
      <c r="G253" s="106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107"/>
      <c r="X253" s="108"/>
      <c r="Y253" s="128"/>
      <c r="Z253" s="128"/>
    </row>
    <row r="254" spans="2:45" ht="18">
      <c r="B254" s="339"/>
      <c r="C254" s="354" t="s">
        <v>3</v>
      </c>
      <c r="D254" s="355"/>
      <c r="E254" s="101">
        <v>0.857</v>
      </c>
      <c r="F254" s="101">
        <v>0.827</v>
      </c>
      <c r="G254" s="101">
        <v>0.953</v>
      </c>
      <c r="H254" s="101">
        <v>0.909</v>
      </c>
      <c r="I254" s="101">
        <v>0.9617</v>
      </c>
      <c r="J254" s="101"/>
      <c r="K254" s="102"/>
      <c r="L254" s="102"/>
      <c r="M254" s="101"/>
      <c r="N254" s="101"/>
      <c r="O254" s="101"/>
      <c r="P254" s="101"/>
      <c r="Q254" s="101">
        <v>0.8065</v>
      </c>
      <c r="R254" s="101">
        <v>0.927</v>
      </c>
      <c r="S254" s="101"/>
      <c r="T254" s="102"/>
      <c r="U254" s="101">
        <v>0.9685389883678245</v>
      </c>
      <c r="V254" s="34"/>
      <c r="W254" s="24">
        <f>COUNT(E254:V254)</f>
        <v>8</v>
      </c>
      <c r="X254" s="34">
        <f>SUMPRODUCT(E$13:V$13,E254:V254)/AA254</f>
        <v>0.8717103526391322</v>
      </c>
      <c r="Y254" s="127"/>
      <c r="Z254" s="127"/>
      <c r="AA254" s="160">
        <f>SUMPRODUCT(E$13:V$13,AB254:AS254)</f>
        <v>32003539.500019997</v>
      </c>
      <c r="AB254" s="1">
        <f>IF(E254&gt;0,1,0)</f>
        <v>1</v>
      </c>
      <c r="AC254" s="1">
        <f>IF(F254&gt;0,1,0)</f>
        <v>1</v>
      </c>
      <c r="AD254" s="1">
        <f>IF(G254&gt;0,1,0)</f>
        <v>1</v>
      </c>
      <c r="AE254" s="1">
        <f>IF(H254&gt;0,1,0)</f>
        <v>1</v>
      </c>
      <c r="AF254" s="1">
        <f>IF(I254&gt;0,1,0)</f>
        <v>1</v>
      </c>
      <c r="AG254" s="1">
        <f>IF(J254&gt;0,1,0)</f>
        <v>0</v>
      </c>
      <c r="AH254" s="1">
        <f>IF(Q254&gt;0,1,0)</f>
        <v>1</v>
      </c>
      <c r="AI254" s="1">
        <f aca="true" t="shared" si="84" ref="AI254:AK258">IF(K254&gt;0,1,0)</f>
        <v>0</v>
      </c>
      <c r="AJ254" s="1">
        <f t="shared" si="84"/>
        <v>0</v>
      </c>
      <c r="AK254" s="1">
        <f t="shared" si="84"/>
        <v>0</v>
      </c>
      <c r="AL254" s="1">
        <f>IF(R254&gt;0,1,0)</f>
        <v>1</v>
      </c>
      <c r="AM254" s="1">
        <f>IF(S254&gt;0,1,0)</f>
        <v>0</v>
      </c>
      <c r="AN254" s="1">
        <f>IF(N254&gt;0,1,0)</f>
        <v>0</v>
      </c>
      <c r="AO254" s="1">
        <f>IF(T254&gt;0,1,0)</f>
        <v>0</v>
      </c>
      <c r="AP254" s="1">
        <f>IF(U254&gt;0,1,0)</f>
        <v>1</v>
      </c>
      <c r="AQ254" s="1">
        <f>IF(O254&gt;0,1,0)</f>
        <v>0</v>
      </c>
      <c r="AR254" s="1">
        <f>IF(P254&gt;0,1,0)</f>
        <v>0</v>
      </c>
      <c r="AS254" s="1">
        <f>IF(V254&gt;0,1,0)</f>
        <v>0</v>
      </c>
    </row>
    <row r="255" spans="2:45" ht="18">
      <c r="B255" s="339"/>
      <c r="C255" s="356" t="s">
        <v>21</v>
      </c>
      <c r="D255" s="357"/>
      <c r="E255" s="101">
        <v>0.845</v>
      </c>
      <c r="F255" s="101">
        <v>0.8</v>
      </c>
      <c r="G255" s="101">
        <v>0.954</v>
      </c>
      <c r="H255" s="101">
        <v>0.903</v>
      </c>
      <c r="I255" s="101">
        <v>0.9627</v>
      </c>
      <c r="J255" s="101"/>
      <c r="K255" s="102"/>
      <c r="L255" s="102"/>
      <c r="M255" s="101"/>
      <c r="N255" s="101"/>
      <c r="O255" s="101"/>
      <c r="P255" s="101"/>
      <c r="Q255" s="101"/>
      <c r="R255" s="101"/>
      <c r="S255" s="101"/>
      <c r="T255" s="102"/>
      <c r="U255" s="101">
        <v>0.9697195390568023</v>
      </c>
      <c r="V255" s="34"/>
      <c r="W255" s="24">
        <f>COUNT(E255:V255)</f>
        <v>6</v>
      </c>
      <c r="X255" s="34">
        <f>SUMPRODUCT(E$14:V$14,E255:V255)/AA255</f>
        <v>0.85263764005872</v>
      </c>
      <c r="Y255" s="127"/>
      <c r="Z255" s="127"/>
      <c r="AA255" s="160">
        <f>SUMPRODUCT(E$14:V$14,AB255:AS255)</f>
        <v>37303375.90006461</v>
      </c>
      <c r="AB255" s="1">
        <f>IF(E255&gt;0,1,0)</f>
        <v>1</v>
      </c>
      <c r="AC255" s="1">
        <f>IF(F255&gt;0,1,0)</f>
        <v>1</v>
      </c>
      <c r="AD255" s="1">
        <f>IF(G255&gt;0,1,0)</f>
        <v>1</v>
      </c>
      <c r="AE255" s="1">
        <f>IF(H255&gt;0,1,0)</f>
        <v>1</v>
      </c>
      <c r="AF255" s="1">
        <f>IF(I255&gt;0,1,0)</f>
        <v>1</v>
      </c>
      <c r="AG255" s="1">
        <f>IF(J255&gt;0,1,0)</f>
        <v>0</v>
      </c>
      <c r="AH255" s="1">
        <f>IF(Q255&gt;0,1,0)</f>
        <v>0</v>
      </c>
      <c r="AI255" s="1">
        <f t="shared" si="84"/>
        <v>0</v>
      </c>
      <c r="AJ255" s="1">
        <f t="shared" si="84"/>
        <v>0</v>
      </c>
      <c r="AK255" s="1">
        <f t="shared" si="84"/>
        <v>0</v>
      </c>
      <c r="AL255" s="1">
        <f>IF(R255&gt;0,1,0)</f>
        <v>0</v>
      </c>
      <c r="AM255" s="1">
        <f>IF(S255&gt;0,1,0)</f>
        <v>0</v>
      </c>
      <c r="AN255" s="1">
        <f>IF(N255&gt;0,1,0)</f>
        <v>0</v>
      </c>
      <c r="AO255" s="1">
        <f>IF(T255&gt;0,1,0)</f>
        <v>0</v>
      </c>
      <c r="AP255" s="1">
        <f>IF(U255&gt;0,1,0)</f>
        <v>1</v>
      </c>
      <c r="AQ255" s="1">
        <f>IF(O255&gt;0,1,0)</f>
        <v>0</v>
      </c>
      <c r="AR255" s="1">
        <f>IF(P255&gt;0,1,0)</f>
        <v>0</v>
      </c>
      <c r="AS255" s="1">
        <f>IF(V255&gt;0,1,0)</f>
        <v>0</v>
      </c>
    </row>
    <row r="256" spans="2:45" ht="18">
      <c r="B256" s="339"/>
      <c r="C256" s="356" t="s">
        <v>22</v>
      </c>
      <c r="D256" s="357"/>
      <c r="E256" s="101">
        <v>0.846</v>
      </c>
      <c r="F256" s="101">
        <v>0.798</v>
      </c>
      <c r="G256" s="101">
        <v>0.956</v>
      </c>
      <c r="H256" s="101">
        <v>0.894</v>
      </c>
      <c r="I256" s="101">
        <v>0.9632</v>
      </c>
      <c r="J256" s="101"/>
      <c r="K256" s="102"/>
      <c r="L256" s="102"/>
      <c r="M256" s="101"/>
      <c r="N256" s="101"/>
      <c r="O256" s="101"/>
      <c r="P256" s="101"/>
      <c r="Q256" s="101">
        <v>0.8289</v>
      </c>
      <c r="R256" s="101">
        <v>0.918</v>
      </c>
      <c r="S256" s="101"/>
      <c r="T256" s="102"/>
      <c r="U256" s="101">
        <v>0.97</v>
      </c>
      <c r="V256" s="34"/>
      <c r="W256" s="24">
        <f>COUNT(E256:V256)</f>
        <v>8</v>
      </c>
      <c r="X256" s="34">
        <f>SUMPRODUCT(E$15:V$15,E256:V256)/AA256</f>
        <v>0.8559043379440238</v>
      </c>
      <c r="Y256" s="127"/>
      <c r="Z256" s="127"/>
      <c r="AA256" s="160">
        <f>SUMPRODUCT(E$15:V$15,AB256:AS256)</f>
        <v>43454328.45005968</v>
      </c>
      <c r="AB256" s="1">
        <f>IF(E256&gt;0,1,0)</f>
        <v>1</v>
      </c>
      <c r="AC256" s="1">
        <f>IF(F256&gt;0,1,0)</f>
        <v>1</v>
      </c>
      <c r="AD256" s="1">
        <f>IF(G256&gt;0,1,0)</f>
        <v>1</v>
      </c>
      <c r="AE256" s="1">
        <f>IF(H256&gt;0,1,0)</f>
        <v>1</v>
      </c>
      <c r="AF256" s="1">
        <f>IF(I256&gt;0,1,0)</f>
        <v>1</v>
      </c>
      <c r="AG256" s="1">
        <f>IF(J256&gt;0,1,0)</f>
        <v>0</v>
      </c>
      <c r="AH256" s="1">
        <f>IF(Q256&gt;0,1,0)</f>
        <v>1</v>
      </c>
      <c r="AI256" s="1">
        <f t="shared" si="84"/>
        <v>0</v>
      </c>
      <c r="AJ256" s="1">
        <f t="shared" si="84"/>
        <v>0</v>
      </c>
      <c r="AK256" s="1">
        <f t="shared" si="84"/>
        <v>0</v>
      </c>
      <c r="AL256" s="1">
        <f>IF(R256&gt;0,1,0)</f>
        <v>1</v>
      </c>
      <c r="AM256" s="1">
        <f>IF(S256&gt;0,1,0)</f>
        <v>0</v>
      </c>
      <c r="AN256" s="1">
        <f>IF(N256&gt;0,1,0)</f>
        <v>0</v>
      </c>
      <c r="AO256" s="1">
        <f>IF(T256&gt;0,1,0)</f>
        <v>0</v>
      </c>
      <c r="AP256" s="1">
        <f>IF(U256&gt;0,1,0)</f>
        <v>1</v>
      </c>
      <c r="AQ256" s="1">
        <f>IF(O256&gt;0,1,0)</f>
        <v>0</v>
      </c>
      <c r="AR256" s="1">
        <f>IF(P256&gt;0,1,0)</f>
        <v>0</v>
      </c>
      <c r="AS256" s="1">
        <f>IF(V256&gt;0,1,0)</f>
        <v>0</v>
      </c>
    </row>
    <row r="257" spans="2:45" ht="18">
      <c r="B257" s="339"/>
      <c r="C257" s="354" t="s">
        <v>25</v>
      </c>
      <c r="D257" s="355"/>
      <c r="E257" s="101"/>
      <c r="F257" s="103"/>
      <c r="G257" s="79"/>
      <c r="H257" s="104">
        <v>0.885</v>
      </c>
      <c r="I257" s="101"/>
      <c r="J257" s="101"/>
      <c r="K257" s="102"/>
      <c r="L257" s="102"/>
      <c r="M257" s="101"/>
      <c r="N257" s="101"/>
      <c r="O257" s="101"/>
      <c r="P257" s="101"/>
      <c r="Q257" s="101"/>
      <c r="R257" s="102"/>
      <c r="S257" s="102"/>
      <c r="T257" s="80"/>
      <c r="U257" s="101"/>
      <c r="V257" s="34"/>
      <c r="W257" s="24">
        <f>COUNT(E257:V257)</f>
        <v>1</v>
      </c>
      <c r="X257" s="34">
        <f>SUMPRODUCT(E$16:V$16,E257:V257)/AA257</f>
        <v>0.885</v>
      </c>
      <c r="Y257" s="127"/>
      <c r="Z257" s="127"/>
      <c r="AA257" s="160">
        <f>SUMPRODUCT(E$16:V$16,AB257:AS257)</f>
        <v>2712000</v>
      </c>
      <c r="AB257" s="1">
        <f>IF(E257&gt;0,1,0)</f>
        <v>0</v>
      </c>
      <c r="AC257" s="1">
        <f>IF(F257&gt;0,1,0)</f>
        <v>0</v>
      </c>
      <c r="AD257" s="1">
        <f>IF(G257&gt;0,1,0)</f>
        <v>0</v>
      </c>
      <c r="AE257" s="1">
        <f>IF(H257&gt;0,1,0)</f>
        <v>1</v>
      </c>
      <c r="AF257" s="1">
        <f>IF(I257&gt;0,1,0)</f>
        <v>0</v>
      </c>
      <c r="AG257" s="1">
        <f>IF(J257&gt;0,1,0)</f>
        <v>0</v>
      </c>
      <c r="AH257" s="1">
        <f>IF(Q257&gt;0,1,0)</f>
        <v>0</v>
      </c>
      <c r="AI257" s="1">
        <f t="shared" si="84"/>
        <v>0</v>
      </c>
      <c r="AJ257" s="1">
        <f t="shared" si="84"/>
        <v>0</v>
      </c>
      <c r="AK257" s="1">
        <f t="shared" si="84"/>
        <v>0</v>
      </c>
      <c r="AL257" s="1">
        <f>IF(R257&gt;0,1,0)</f>
        <v>0</v>
      </c>
      <c r="AM257" s="1">
        <f>IF(S257&gt;0,1,0)</f>
        <v>0</v>
      </c>
      <c r="AN257" s="1">
        <f>IF(N257&gt;0,1,0)</f>
        <v>0</v>
      </c>
      <c r="AO257" s="1">
        <f>IF(T257&gt;0,1,0)</f>
        <v>0</v>
      </c>
      <c r="AP257" s="1">
        <f>IF(U257&gt;0,1,0)</f>
        <v>0</v>
      </c>
      <c r="AQ257" s="1">
        <f>IF(O257&gt;0,1,0)</f>
        <v>0</v>
      </c>
      <c r="AR257" s="1">
        <f>IF(P257&gt;0,1,0)</f>
        <v>0</v>
      </c>
      <c r="AS257" s="1">
        <f>IF(V257&gt;0,1,0)</f>
        <v>0</v>
      </c>
    </row>
    <row r="258" spans="2:45" ht="18">
      <c r="B258" s="339"/>
      <c r="C258" s="354" t="s">
        <v>24</v>
      </c>
      <c r="D258" s="355"/>
      <c r="E258" s="101"/>
      <c r="F258" s="101">
        <v>0.733</v>
      </c>
      <c r="G258" s="101">
        <v>0.952</v>
      </c>
      <c r="H258" s="101">
        <v>0.883</v>
      </c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2"/>
      <c r="U258" s="101"/>
      <c r="V258" s="34"/>
      <c r="W258" s="24">
        <f>COUNT(E258:V258)</f>
        <v>3</v>
      </c>
      <c r="X258" s="34">
        <f>SUMPRODUCT(E$17:V$17,E258:V258)/AA258</f>
        <v>0.8169130713431232</v>
      </c>
      <c r="Y258" s="127"/>
      <c r="Z258" s="127"/>
      <c r="AA258" s="160">
        <f>SUMPRODUCT(E$17:V$17,AB258:AS258)</f>
        <v>16489522</v>
      </c>
      <c r="AB258" s="1">
        <f>IF(E258&gt;0,1,0)</f>
        <v>0</v>
      </c>
      <c r="AC258" s="1">
        <f>IF(F258&gt;0,1,0)</f>
        <v>1</v>
      </c>
      <c r="AD258" s="1">
        <f>IF(G258&gt;0,1,0)</f>
        <v>1</v>
      </c>
      <c r="AE258" s="1">
        <f>IF(H258&gt;0,1,0)</f>
        <v>1</v>
      </c>
      <c r="AF258" s="1">
        <f>IF(I258&gt;0,1,0)</f>
        <v>0</v>
      </c>
      <c r="AG258" s="1">
        <f>IF(J258&gt;0,1,0)</f>
        <v>0</v>
      </c>
      <c r="AH258" s="1">
        <f>IF(Q258&gt;0,1,0)</f>
        <v>0</v>
      </c>
      <c r="AI258" s="1">
        <f t="shared" si="84"/>
        <v>0</v>
      </c>
      <c r="AJ258" s="1">
        <f t="shared" si="84"/>
        <v>0</v>
      </c>
      <c r="AK258" s="1">
        <f t="shared" si="84"/>
        <v>0</v>
      </c>
      <c r="AL258" s="1">
        <f>IF(R258&gt;0,1,0)</f>
        <v>0</v>
      </c>
      <c r="AM258" s="1">
        <f>IF(S258&gt;0,1,0)</f>
        <v>0</v>
      </c>
      <c r="AN258" s="1">
        <f>IF(N258&gt;0,1,0)</f>
        <v>0</v>
      </c>
      <c r="AO258" s="1">
        <f>IF(T258&gt;0,1,0)</f>
        <v>0</v>
      </c>
      <c r="AP258" s="1">
        <f>IF(U258&gt;0,1,0)</f>
        <v>0</v>
      </c>
      <c r="AQ258" s="1">
        <f>IF(O258&gt;0,1,0)</f>
        <v>0</v>
      </c>
      <c r="AR258" s="1">
        <f>IF(P258&gt;0,1,0)</f>
        <v>0</v>
      </c>
      <c r="AS258" s="1">
        <f>IF(V258&gt;0,1,0)</f>
        <v>0</v>
      </c>
    </row>
    <row r="259" spans="2:26" ht="18.75">
      <c r="B259" s="339"/>
      <c r="C259" s="414" t="s">
        <v>49</v>
      </c>
      <c r="D259" s="415"/>
      <c r="E259" s="62"/>
      <c r="F259" s="62"/>
      <c r="G259" s="106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107"/>
      <c r="X259" s="108"/>
      <c r="Y259" s="128"/>
      <c r="Z259" s="128"/>
    </row>
    <row r="260" spans="2:45" ht="18">
      <c r="B260" s="339"/>
      <c r="C260" s="354" t="s">
        <v>3</v>
      </c>
      <c r="D260" s="355"/>
      <c r="E260" s="101">
        <v>0.016</v>
      </c>
      <c r="F260" s="101">
        <v>0.052</v>
      </c>
      <c r="G260" s="101">
        <v>0.01</v>
      </c>
      <c r="H260" s="101">
        <v>0.008</v>
      </c>
      <c r="I260" s="101">
        <v>0.01</v>
      </c>
      <c r="J260" s="101"/>
      <c r="K260" s="102"/>
      <c r="L260" s="102"/>
      <c r="M260" s="101"/>
      <c r="N260" s="101"/>
      <c r="O260" s="101"/>
      <c r="P260" s="101"/>
      <c r="Q260" s="101">
        <v>0.0449</v>
      </c>
      <c r="R260" s="101">
        <v>0.0114</v>
      </c>
      <c r="S260" s="101"/>
      <c r="T260" s="102"/>
      <c r="U260" s="101">
        <v>0.0012681555752494596</v>
      </c>
      <c r="V260" s="34"/>
      <c r="W260" s="24">
        <f>COUNT(E260:V260)</f>
        <v>8</v>
      </c>
      <c r="X260" s="34">
        <f>SUMPRODUCT(E$13:V$13,E260:V260)/AA260</f>
        <v>0.023407281003298572</v>
      </c>
      <c r="Y260" s="127"/>
      <c r="Z260" s="127"/>
      <c r="AA260" s="160">
        <f>SUMPRODUCT(E$13:V$13,AB260:AS260)</f>
        <v>32003539.500019997</v>
      </c>
      <c r="AB260" s="1">
        <f>IF(E260&gt;0,1,0)</f>
        <v>1</v>
      </c>
      <c r="AC260" s="1">
        <f>IF(F260&gt;0,1,0)</f>
        <v>1</v>
      </c>
      <c r="AD260" s="1">
        <f>IF(G260&gt;0,1,0)</f>
        <v>1</v>
      </c>
      <c r="AE260" s="1">
        <f>IF(H260&gt;0,1,0)</f>
        <v>1</v>
      </c>
      <c r="AF260" s="1">
        <f>IF(I260&gt;0,1,0)</f>
        <v>1</v>
      </c>
      <c r="AG260" s="1">
        <f>IF(J260&gt;0,1,0)</f>
        <v>0</v>
      </c>
      <c r="AH260" s="1">
        <f>IF(Q260&gt;0,1,0)</f>
        <v>1</v>
      </c>
      <c r="AI260" s="1">
        <f aca="true" t="shared" si="85" ref="AI260:AK264">IF(K260&gt;0,1,0)</f>
        <v>0</v>
      </c>
      <c r="AJ260" s="1">
        <f t="shared" si="85"/>
        <v>0</v>
      </c>
      <c r="AK260" s="1">
        <f t="shared" si="85"/>
        <v>0</v>
      </c>
      <c r="AL260" s="1">
        <f>IF(R260&gt;0,1,0)</f>
        <v>1</v>
      </c>
      <c r="AM260" s="1">
        <f>IF(S260&gt;0,1,0)</f>
        <v>0</v>
      </c>
      <c r="AN260" s="1">
        <f>IF(N260&gt;0,1,0)</f>
        <v>0</v>
      </c>
      <c r="AO260" s="1">
        <f>IF(T260&gt;0,1,0)</f>
        <v>0</v>
      </c>
      <c r="AP260" s="1">
        <f>IF(U260&gt;0,1,0)</f>
        <v>1</v>
      </c>
      <c r="AQ260" s="1">
        <f>IF(O260&gt;0,1,0)</f>
        <v>0</v>
      </c>
      <c r="AR260" s="1">
        <f>IF(P260&gt;0,1,0)</f>
        <v>0</v>
      </c>
      <c r="AS260" s="1">
        <f>IF(V260&gt;0,1,0)</f>
        <v>0</v>
      </c>
    </row>
    <row r="261" spans="2:45" ht="18">
      <c r="B261" s="339"/>
      <c r="C261" s="356" t="s">
        <v>21</v>
      </c>
      <c r="D261" s="357"/>
      <c r="E261" s="101">
        <v>0.0215</v>
      </c>
      <c r="F261" s="101">
        <v>0.065</v>
      </c>
      <c r="G261" s="101">
        <v>0.011</v>
      </c>
      <c r="H261" s="101">
        <v>0.009</v>
      </c>
      <c r="I261" s="101">
        <v>0.0093</v>
      </c>
      <c r="J261" s="101"/>
      <c r="K261" s="102"/>
      <c r="L261" s="102"/>
      <c r="M261" s="101"/>
      <c r="N261" s="101"/>
      <c r="O261" s="101"/>
      <c r="P261" s="101"/>
      <c r="Q261" s="101"/>
      <c r="R261" s="101"/>
      <c r="S261" s="101"/>
      <c r="T261" s="102"/>
      <c r="U261" s="101">
        <v>0.001139305753530926</v>
      </c>
      <c r="V261" s="34"/>
      <c r="W261" s="24">
        <f>COUNT(E261:V261)</f>
        <v>6</v>
      </c>
      <c r="X261" s="34">
        <f>SUMPRODUCT(E$14:V$14,E261:V261)/AA261</f>
        <v>0.028447719591813934</v>
      </c>
      <c r="Y261" s="127"/>
      <c r="Z261" s="127"/>
      <c r="AA261" s="160">
        <f>SUMPRODUCT(E$14:V$14,AB261:AS261)</f>
        <v>37303375.90006461</v>
      </c>
      <c r="AB261" s="1">
        <f>IF(E261&gt;0,1,0)</f>
        <v>1</v>
      </c>
      <c r="AC261" s="1">
        <f>IF(F261&gt;0,1,0)</f>
        <v>1</v>
      </c>
      <c r="AD261" s="1">
        <f>IF(G261&gt;0,1,0)</f>
        <v>1</v>
      </c>
      <c r="AE261" s="1">
        <f>IF(H261&gt;0,1,0)</f>
        <v>1</v>
      </c>
      <c r="AF261" s="1">
        <f>IF(I261&gt;0,1,0)</f>
        <v>1</v>
      </c>
      <c r="AG261" s="1">
        <f>IF(J261&gt;0,1,0)</f>
        <v>0</v>
      </c>
      <c r="AH261" s="1">
        <f>IF(Q261&gt;0,1,0)</f>
        <v>0</v>
      </c>
      <c r="AI261" s="1">
        <f t="shared" si="85"/>
        <v>0</v>
      </c>
      <c r="AJ261" s="1">
        <f t="shared" si="85"/>
        <v>0</v>
      </c>
      <c r="AK261" s="1">
        <f t="shared" si="85"/>
        <v>0</v>
      </c>
      <c r="AL261" s="1">
        <f>IF(R261&gt;0,1,0)</f>
        <v>0</v>
      </c>
      <c r="AM261" s="1">
        <f>IF(S261&gt;0,1,0)</f>
        <v>0</v>
      </c>
      <c r="AN261" s="1">
        <f>IF(N261&gt;0,1,0)</f>
        <v>0</v>
      </c>
      <c r="AO261" s="1">
        <f>IF(T261&gt;0,1,0)</f>
        <v>0</v>
      </c>
      <c r="AP261" s="1">
        <f>IF(U261&gt;0,1,0)</f>
        <v>1</v>
      </c>
      <c r="AQ261" s="1">
        <f>IF(O261&gt;0,1,0)</f>
        <v>0</v>
      </c>
      <c r="AR261" s="1">
        <f>IF(P261&gt;0,1,0)</f>
        <v>0</v>
      </c>
      <c r="AS261" s="1">
        <f>IF(V261&gt;0,1,0)</f>
        <v>0</v>
      </c>
    </row>
    <row r="262" spans="2:45" ht="18">
      <c r="B262" s="339"/>
      <c r="C262" s="356" t="s">
        <v>22</v>
      </c>
      <c r="D262" s="357"/>
      <c r="E262" s="101">
        <v>0.021</v>
      </c>
      <c r="F262" s="101">
        <v>0.069</v>
      </c>
      <c r="G262" s="101">
        <v>0.01</v>
      </c>
      <c r="H262" s="101">
        <v>0.014</v>
      </c>
      <c r="I262" s="101">
        <v>0.0089</v>
      </c>
      <c r="J262" s="101"/>
      <c r="K262" s="102"/>
      <c r="L262" s="102"/>
      <c r="M262" s="101"/>
      <c r="N262" s="101"/>
      <c r="O262" s="101"/>
      <c r="P262" s="101"/>
      <c r="Q262" s="101">
        <v>0.0456</v>
      </c>
      <c r="R262" s="101">
        <v>0.0154</v>
      </c>
      <c r="S262" s="101"/>
      <c r="T262" s="102"/>
      <c r="U262" s="101">
        <v>0.001</v>
      </c>
      <c r="V262" s="34"/>
      <c r="W262" s="24">
        <f>COUNT(E262:V262)</f>
        <v>8</v>
      </c>
      <c r="X262" s="34">
        <f>SUMPRODUCT(E$15:V$15,E262:V262)/AA262</f>
        <v>0.02940608312517826</v>
      </c>
      <c r="Y262" s="127"/>
      <c r="Z262" s="127"/>
      <c r="AA262" s="160">
        <f>SUMPRODUCT(E$15:V$15,AB262:AS262)</f>
        <v>43454328.45005968</v>
      </c>
      <c r="AB262" s="1">
        <f>IF(E262&gt;0,1,0)</f>
        <v>1</v>
      </c>
      <c r="AC262" s="1">
        <f>IF(F262&gt;0,1,0)</f>
        <v>1</v>
      </c>
      <c r="AD262" s="1">
        <f>IF(G262&gt;0,1,0)</f>
        <v>1</v>
      </c>
      <c r="AE262" s="1">
        <f>IF(H262&gt;0,1,0)</f>
        <v>1</v>
      </c>
      <c r="AF262" s="1">
        <f>IF(I262&gt;0,1,0)</f>
        <v>1</v>
      </c>
      <c r="AG262" s="1">
        <f>IF(J262&gt;0,1,0)</f>
        <v>0</v>
      </c>
      <c r="AH262" s="1">
        <f>IF(Q262&gt;0,1,0)</f>
        <v>1</v>
      </c>
      <c r="AI262" s="1">
        <f t="shared" si="85"/>
        <v>0</v>
      </c>
      <c r="AJ262" s="1">
        <f t="shared" si="85"/>
        <v>0</v>
      </c>
      <c r="AK262" s="1">
        <f t="shared" si="85"/>
        <v>0</v>
      </c>
      <c r="AL262" s="1">
        <f>IF(R262&gt;0,1,0)</f>
        <v>1</v>
      </c>
      <c r="AM262" s="1">
        <f>IF(S262&gt;0,1,0)</f>
        <v>0</v>
      </c>
      <c r="AN262" s="1">
        <f>IF(N262&gt;0,1,0)</f>
        <v>0</v>
      </c>
      <c r="AO262" s="1">
        <f>IF(T262&gt;0,1,0)</f>
        <v>0</v>
      </c>
      <c r="AP262" s="1">
        <f>IF(U262&gt;0,1,0)</f>
        <v>1</v>
      </c>
      <c r="AQ262" s="1">
        <f>IF(O262&gt;0,1,0)</f>
        <v>0</v>
      </c>
      <c r="AR262" s="1">
        <f>IF(P262&gt;0,1,0)</f>
        <v>0</v>
      </c>
      <c r="AS262" s="1">
        <f>IF(V262&gt;0,1,0)</f>
        <v>0</v>
      </c>
    </row>
    <row r="263" spans="2:45" ht="18">
      <c r="B263" s="339"/>
      <c r="C263" s="354" t="s">
        <v>25</v>
      </c>
      <c r="D263" s="355"/>
      <c r="E263" s="101"/>
      <c r="F263" s="103"/>
      <c r="G263" s="79"/>
      <c r="H263" s="104">
        <v>0.016</v>
      </c>
      <c r="I263" s="101"/>
      <c r="J263" s="101"/>
      <c r="K263" s="102"/>
      <c r="L263" s="102"/>
      <c r="M263" s="101"/>
      <c r="N263" s="101"/>
      <c r="O263" s="101"/>
      <c r="P263" s="101"/>
      <c r="Q263" s="101"/>
      <c r="R263" s="102"/>
      <c r="S263" s="102"/>
      <c r="T263" s="80"/>
      <c r="U263" s="101"/>
      <c r="V263" s="34"/>
      <c r="W263" s="24">
        <f>COUNT(E263:V263)</f>
        <v>1</v>
      </c>
      <c r="X263" s="34">
        <f>SUMPRODUCT(E$16:V$16,E263:V263)/AA263</f>
        <v>0.016</v>
      </c>
      <c r="Y263" s="127"/>
      <c r="Z263" s="127"/>
      <c r="AA263" s="160">
        <f>SUMPRODUCT(E$16:V$16,AB263:AS263)</f>
        <v>2712000</v>
      </c>
      <c r="AB263" s="1">
        <f>IF(E263&gt;0,1,0)</f>
        <v>0</v>
      </c>
      <c r="AC263" s="1">
        <f>IF(F263&gt;0,1,0)</f>
        <v>0</v>
      </c>
      <c r="AD263" s="1">
        <f>IF(G263&gt;0,1,0)</f>
        <v>0</v>
      </c>
      <c r="AE263" s="1">
        <f>IF(H263&gt;0,1,0)</f>
        <v>1</v>
      </c>
      <c r="AF263" s="1">
        <f>IF(I263&gt;0,1,0)</f>
        <v>0</v>
      </c>
      <c r="AG263" s="1">
        <f>IF(J263&gt;0,1,0)</f>
        <v>0</v>
      </c>
      <c r="AH263" s="1">
        <f>IF(Q263&gt;0,1,0)</f>
        <v>0</v>
      </c>
      <c r="AI263" s="1">
        <f t="shared" si="85"/>
        <v>0</v>
      </c>
      <c r="AJ263" s="1">
        <f t="shared" si="85"/>
        <v>0</v>
      </c>
      <c r="AK263" s="1">
        <f t="shared" si="85"/>
        <v>0</v>
      </c>
      <c r="AL263" s="1">
        <f>IF(R263&gt;0,1,0)</f>
        <v>0</v>
      </c>
      <c r="AM263" s="1">
        <f>IF(S263&gt;0,1,0)</f>
        <v>0</v>
      </c>
      <c r="AN263" s="1">
        <f>IF(N263&gt;0,1,0)</f>
        <v>0</v>
      </c>
      <c r="AO263" s="1">
        <f>IF(T263&gt;0,1,0)</f>
        <v>0</v>
      </c>
      <c r="AP263" s="1">
        <f>IF(U263&gt;0,1,0)</f>
        <v>0</v>
      </c>
      <c r="AQ263" s="1">
        <f>IF(O263&gt;0,1,0)</f>
        <v>0</v>
      </c>
      <c r="AR263" s="1">
        <f>IF(P263&gt;0,1,0)</f>
        <v>0</v>
      </c>
      <c r="AS263" s="1">
        <f>IF(V263&gt;0,1,0)</f>
        <v>0</v>
      </c>
    </row>
    <row r="264" spans="2:45" ht="18">
      <c r="B264" s="339"/>
      <c r="C264" s="354" t="s">
        <v>24</v>
      </c>
      <c r="D264" s="355"/>
      <c r="E264" s="101"/>
      <c r="F264" s="101">
        <v>0.086</v>
      </c>
      <c r="G264" s="101">
        <v>0.012</v>
      </c>
      <c r="H264" s="101">
        <v>0.018</v>
      </c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2"/>
      <c r="U264" s="101"/>
      <c r="V264" s="34"/>
      <c r="W264" s="24">
        <f>COUNT(E264:V264)</f>
        <v>3</v>
      </c>
      <c r="X264" s="34">
        <f>SUMPRODUCT(E$17:V$17,E264:V264)/AA264</f>
        <v>0.05417954723005312</v>
      </c>
      <c r="Y264" s="127"/>
      <c r="Z264" s="127"/>
      <c r="AA264" s="160">
        <f>SUMPRODUCT(E$17:V$17,AB264:AS264)</f>
        <v>16489522</v>
      </c>
      <c r="AB264" s="1">
        <f>IF(E264&gt;0,1,0)</f>
        <v>0</v>
      </c>
      <c r="AC264" s="1">
        <f>IF(F264&gt;0,1,0)</f>
        <v>1</v>
      </c>
      <c r="AD264" s="1">
        <f>IF(G264&gt;0,1,0)</f>
        <v>1</v>
      </c>
      <c r="AE264" s="1">
        <f>IF(H264&gt;0,1,0)</f>
        <v>1</v>
      </c>
      <c r="AF264" s="1">
        <f>IF(I264&gt;0,1,0)</f>
        <v>0</v>
      </c>
      <c r="AG264" s="1">
        <f>IF(J264&gt;0,1,0)</f>
        <v>0</v>
      </c>
      <c r="AH264" s="1">
        <f>IF(Q264&gt;0,1,0)</f>
        <v>0</v>
      </c>
      <c r="AI264" s="1">
        <f t="shared" si="85"/>
        <v>0</v>
      </c>
      <c r="AJ264" s="1">
        <f t="shared" si="85"/>
        <v>0</v>
      </c>
      <c r="AK264" s="1">
        <f t="shared" si="85"/>
        <v>0</v>
      </c>
      <c r="AL264" s="1">
        <f>IF(R264&gt;0,1,0)</f>
        <v>0</v>
      </c>
      <c r="AM264" s="1">
        <f>IF(S264&gt;0,1,0)</f>
        <v>0</v>
      </c>
      <c r="AN264" s="1">
        <f>IF(N264&gt;0,1,0)</f>
        <v>0</v>
      </c>
      <c r="AO264" s="1">
        <f>IF(T264&gt;0,1,0)</f>
        <v>0</v>
      </c>
      <c r="AP264" s="1">
        <f>IF(U264&gt;0,1,0)</f>
        <v>0</v>
      </c>
      <c r="AQ264" s="1">
        <f>IF(O264&gt;0,1,0)</f>
        <v>0</v>
      </c>
      <c r="AR264" s="1">
        <f>IF(P264&gt;0,1,0)</f>
        <v>0</v>
      </c>
      <c r="AS264" s="1">
        <f>IF(V264&gt;0,1,0)</f>
        <v>0</v>
      </c>
    </row>
    <row r="265" spans="2:26" ht="18.75">
      <c r="B265" s="339"/>
      <c r="C265" s="414" t="s">
        <v>50</v>
      </c>
      <c r="D265" s="415"/>
      <c r="E265" s="62"/>
      <c r="F265" s="62"/>
      <c r="G265" s="106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107"/>
      <c r="X265" s="108"/>
      <c r="Y265" s="128"/>
      <c r="Z265" s="128"/>
    </row>
    <row r="266" spans="2:45" ht="18">
      <c r="B266" s="339"/>
      <c r="C266" s="354" t="s">
        <v>3</v>
      </c>
      <c r="D266" s="355"/>
      <c r="E266" s="101">
        <v>0.117</v>
      </c>
      <c r="F266" s="101">
        <v>0.121</v>
      </c>
      <c r="G266" s="101">
        <v>0.037</v>
      </c>
      <c r="H266" s="101">
        <v>0.083</v>
      </c>
      <c r="I266" s="101">
        <v>0.0283</v>
      </c>
      <c r="J266" s="101"/>
      <c r="K266" s="102"/>
      <c r="L266" s="102"/>
      <c r="M266" s="101"/>
      <c r="N266" s="101"/>
      <c r="O266" s="101"/>
      <c r="P266" s="101"/>
      <c r="Q266" s="101">
        <v>0.1477</v>
      </c>
      <c r="R266" s="101">
        <v>0.062</v>
      </c>
      <c r="S266" s="101"/>
      <c r="T266" s="102"/>
      <c r="U266" s="101">
        <v>0.030192856056926096</v>
      </c>
      <c r="V266" s="34"/>
      <c r="W266" s="24">
        <f>COUNT(E266:V266)</f>
        <v>8</v>
      </c>
      <c r="X266" s="34">
        <f>SUMPRODUCT(E$13:V$13,E266:V266)/AA266</f>
        <v>0.10553174833607785</v>
      </c>
      <c r="Y266" s="127"/>
      <c r="Z266" s="127"/>
      <c r="AA266" s="160">
        <f>SUMPRODUCT(E$13:V$13,AB266:AS266)</f>
        <v>32003539.500019997</v>
      </c>
      <c r="AB266" s="1">
        <f>IF(E266&gt;0,1,0)</f>
        <v>1</v>
      </c>
      <c r="AC266" s="1">
        <f>IF(F266&gt;0,1,0)</f>
        <v>1</v>
      </c>
      <c r="AD266" s="1">
        <f>IF(G266&gt;0,1,0)</f>
        <v>1</v>
      </c>
      <c r="AE266" s="1">
        <f>IF(H266&gt;0,1,0)</f>
        <v>1</v>
      </c>
      <c r="AF266" s="1">
        <f>IF(I266&gt;0,1,0)</f>
        <v>1</v>
      </c>
      <c r="AG266" s="1">
        <f>IF(J266&gt;0,1,0)</f>
        <v>0</v>
      </c>
      <c r="AH266" s="1">
        <f>IF(Q266&gt;0,1,0)</f>
        <v>1</v>
      </c>
      <c r="AI266" s="1">
        <f aca="true" t="shared" si="86" ref="AI266:AK270">IF(K266&gt;0,1,0)</f>
        <v>0</v>
      </c>
      <c r="AJ266" s="1">
        <f t="shared" si="86"/>
        <v>0</v>
      </c>
      <c r="AK266" s="1">
        <f t="shared" si="86"/>
        <v>0</v>
      </c>
      <c r="AL266" s="1">
        <f>IF(R266&gt;0,1,0)</f>
        <v>1</v>
      </c>
      <c r="AM266" s="1">
        <f>IF(S266&gt;0,1,0)</f>
        <v>0</v>
      </c>
      <c r="AN266" s="1">
        <f>IF(N266&gt;0,1,0)</f>
        <v>0</v>
      </c>
      <c r="AO266" s="1">
        <f>IF(T266&gt;0,1,0)</f>
        <v>0</v>
      </c>
      <c r="AP266" s="1">
        <f>IF(U266&gt;0,1,0)</f>
        <v>1</v>
      </c>
      <c r="AQ266" s="1">
        <f>IF(O266&gt;0,1,0)</f>
        <v>0</v>
      </c>
      <c r="AR266" s="1">
        <f>IF(P266&gt;0,1,0)</f>
        <v>0</v>
      </c>
      <c r="AS266" s="1">
        <f>IF(V266&gt;0,1,0)</f>
        <v>0</v>
      </c>
    </row>
    <row r="267" spans="2:45" ht="18">
      <c r="B267" s="339"/>
      <c r="C267" s="356" t="s">
        <v>21</v>
      </c>
      <c r="D267" s="357"/>
      <c r="E267" s="101">
        <v>0.1335</v>
      </c>
      <c r="F267" s="101">
        <v>0.135</v>
      </c>
      <c r="G267" s="101">
        <v>0.035</v>
      </c>
      <c r="H267" s="101">
        <v>0.088</v>
      </c>
      <c r="I267" s="101">
        <v>0.028</v>
      </c>
      <c r="J267" s="101"/>
      <c r="K267" s="102"/>
      <c r="L267" s="102"/>
      <c r="M267" s="101"/>
      <c r="N267" s="101"/>
      <c r="O267" s="101"/>
      <c r="P267" s="101"/>
      <c r="Q267" s="101"/>
      <c r="R267" s="101"/>
      <c r="S267" s="101"/>
      <c r="T267" s="102"/>
      <c r="U267" s="101">
        <v>0.029141155189666756</v>
      </c>
      <c r="V267" s="34"/>
      <c r="W267" s="24">
        <f>COUNT(E267:V267)</f>
        <v>6</v>
      </c>
      <c r="X267" s="34">
        <f>SUMPRODUCT(E$14:V$14,E267:V267)/AA267</f>
        <v>0.11675236956153291</v>
      </c>
      <c r="Y267" s="127"/>
      <c r="Z267" s="127"/>
      <c r="AA267" s="160">
        <f>SUMPRODUCT(E$14:V$14,AB267:AS267)</f>
        <v>37303375.90006461</v>
      </c>
      <c r="AB267" s="1">
        <f>IF(E267&gt;0,1,0)</f>
        <v>1</v>
      </c>
      <c r="AC267" s="1">
        <f>IF(F267&gt;0,1,0)</f>
        <v>1</v>
      </c>
      <c r="AD267" s="1">
        <f>IF(G267&gt;0,1,0)</f>
        <v>1</v>
      </c>
      <c r="AE267" s="1">
        <f>IF(H267&gt;0,1,0)</f>
        <v>1</v>
      </c>
      <c r="AF267" s="1">
        <f>IF(I267&gt;0,1,0)</f>
        <v>1</v>
      </c>
      <c r="AG267" s="1">
        <f>IF(J267&gt;0,1,0)</f>
        <v>0</v>
      </c>
      <c r="AH267" s="1">
        <f>IF(Q267&gt;0,1,0)</f>
        <v>0</v>
      </c>
      <c r="AI267" s="1">
        <f t="shared" si="86"/>
        <v>0</v>
      </c>
      <c r="AJ267" s="1">
        <f t="shared" si="86"/>
        <v>0</v>
      </c>
      <c r="AK267" s="1">
        <f t="shared" si="86"/>
        <v>0</v>
      </c>
      <c r="AL267" s="1">
        <f>IF(R267&gt;0,1,0)</f>
        <v>0</v>
      </c>
      <c r="AM267" s="1">
        <f>IF(S267&gt;0,1,0)</f>
        <v>0</v>
      </c>
      <c r="AN267" s="1">
        <f>IF(N267&gt;0,1,0)</f>
        <v>0</v>
      </c>
      <c r="AO267" s="1">
        <f>IF(T267&gt;0,1,0)</f>
        <v>0</v>
      </c>
      <c r="AP267" s="1">
        <f>IF(U267&gt;0,1,0)</f>
        <v>1</v>
      </c>
      <c r="AQ267" s="1">
        <f>IF(O267&gt;0,1,0)</f>
        <v>0</v>
      </c>
      <c r="AR267" s="1">
        <f>IF(P267&gt;0,1,0)</f>
        <v>0</v>
      </c>
      <c r="AS267" s="1">
        <f>IF(V267&gt;0,1,0)</f>
        <v>0</v>
      </c>
    </row>
    <row r="268" spans="2:45" ht="18">
      <c r="B268" s="339"/>
      <c r="C268" s="356" t="s">
        <v>22</v>
      </c>
      <c r="D268" s="357"/>
      <c r="E268" s="101">
        <v>0.133</v>
      </c>
      <c r="F268" s="101">
        <v>0.133</v>
      </c>
      <c r="G268" s="101">
        <v>0.034</v>
      </c>
      <c r="H268" s="101">
        <v>0.089</v>
      </c>
      <c r="I268" s="101">
        <v>0.0258</v>
      </c>
      <c r="J268" s="101"/>
      <c r="K268" s="102"/>
      <c r="L268" s="102"/>
      <c r="M268" s="101"/>
      <c r="N268" s="101"/>
      <c r="O268" s="101"/>
      <c r="P268" s="101"/>
      <c r="Q268" s="101">
        <v>0.125</v>
      </c>
      <c r="R268" s="101">
        <v>0.067</v>
      </c>
      <c r="S268" s="101"/>
      <c r="T268" s="102"/>
      <c r="U268" s="101">
        <v>0.029</v>
      </c>
      <c r="V268" s="34"/>
      <c r="W268" s="24">
        <f>COUNT(E268:V268)</f>
        <v>8</v>
      </c>
      <c r="X268" s="34">
        <f>SUMPRODUCT(E$15:V$15,E268:V268)/AA268</f>
        <v>0.11569657614743402</v>
      </c>
      <c r="Y268" s="127"/>
      <c r="Z268" s="127"/>
      <c r="AA268" s="160">
        <f>SUMPRODUCT(E$15:V$15,AB268:AS268)</f>
        <v>43454328.45005968</v>
      </c>
      <c r="AB268" s="1">
        <f>IF(E268&gt;0,1,0)</f>
        <v>1</v>
      </c>
      <c r="AC268" s="1">
        <f>IF(F268&gt;0,1,0)</f>
        <v>1</v>
      </c>
      <c r="AD268" s="1">
        <f>IF(G268&gt;0,1,0)</f>
        <v>1</v>
      </c>
      <c r="AE268" s="1">
        <f>IF(H268&gt;0,1,0)</f>
        <v>1</v>
      </c>
      <c r="AF268" s="1">
        <f>IF(I268&gt;0,1,0)</f>
        <v>1</v>
      </c>
      <c r="AG268" s="1">
        <f>IF(J268&gt;0,1,0)</f>
        <v>0</v>
      </c>
      <c r="AH268" s="1">
        <f>IF(Q268&gt;0,1,0)</f>
        <v>1</v>
      </c>
      <c r="AI268" s="1">
        <f t="shared" si="86"/>
        <v>0</v>
      </c>
      <c r="AJ268" s="1">
        <f t="shared" si="86"/>
        <v>0</v>
      </c>
      <c r="AK268" s="1">
        <f t="shared" si="86"/>
        <v>0</v>
      </c>
      <c r="AL268" s="1">
        <f>IF(R268&gt;0,1,0)</f>
        <v>1</v>
      </c>
      <c r="AM268" s="1">
        <f>IF(S268&gt;0,1,0)</f>
        <v>0</v>
      </c>
      <c r="AN268" s="1">
        <f>IF(N268&gt;0,1,0)</f>
        <v>0</v>
      </c>
      <c r="AO268" s="1">
        <f>IF(T268&gt;0,1,0)</f>
        <v>0</v>
      </c>
      <c r="AP268" s="1">
        <f>IF(U268&gt;0,1,0)</f>
        <v>1</v>
      </c>
      <c r="AQ268" s="1">
        <f>IF(O268&gt;0,1,0)</f>
        <v>0</v>
      </c>
      <c r="AR268" s="1">
        <f>IF(P268&gt;0,1,0)</f>
        <v>0</v>
      </c>
      <c r="AS268" s="1">
        <f>IF(V268&gt;0,1,0)</f>
        <v>0</v>
      </c>
    </row>
    <row r="269" spans="2:45" ht="18">
      <c r="B269" s="339"/>
      <c r="C269" s="354" t="s">
        <v>25</v>
      </c>
      <c r="D269" s="355"/>
      <c r="E269" s="101"/>
      <c r="F269" s="103"/>
      <c r="G269" s="79"/>
      <c r="H269" s="104">
        <v>0.099</v>
      </c>
      <c r="I269" s="101"/>
      <c r="J269" s="101"/>
      <c r="K269" s="102"/>
      <c r="L269" s="102"/>
      <c r="M269" s="101"/>
      <c r="N269" s="101"/>
      <c r="O269" s="101"/>
      <c r="P269" s="101"/>
      <c r="Q269" s="101"/>
      <c r="R269" s="102"/>
      <c r="S269" s="102"/>
      <c r="T269" s="80"/>
      <c r="U269" s="101"/>
      <c r="V269" s="34"/>
      <c r="W269" s="24">
        <f>COUNT(E269:V269)</f>
        <v>1</v>
      </c>
      <c r="X269" s="34">
        <f>SUMPRODUCT(E$16:V$16,E269:V269)/AA269</f>
        <v>0.099</v>
      </c>
      <c r="Y269" s="127"/>
      <c r="Z269" s="127"/>
      <c r="AA269" s="160">
        <f>SUMPRODUCT(E$16:V$16,AB269:AS269)</f>
        <v>2712000</v>
      </c>
      <c r="AB269" s="1">
        <f>IF(E269&gt;0,1,0)</f>
        <v>0</v>
      </c>
      <c r="AC269" s="1">
        <f>IF(F269&gt;0,1,0)</f>
        <v>0</v>
      </c>
      <c r="AD269" s="1">
        <f>IF(G269&gt;0,1,0)</f>
        <v>0</v>
      </c>
      <c r="AE269" s="1">
        <f>IF(H269&gt;0,1,0)</f>
        <v>1</v>
      </c>
      <c r="AF269" s="1">
        <f>IF(I269&gt;0,1,0)</f>
        <v>0</v>
      </c>
      <c r="AG269" s="1">
        <f>IF(J269&gt;0,1,0)</f>
        <v>0</v>
      </c>
      <c r="AH269" s="1">
        <f>IF(Q269&gt;0,1,0)</f>
        <v>0</v>
      </c>
      <c r="AI269" s="1">
        <f t="shared" si="86"/>
        <v>0</v>
      </c>
      <c r="AJ269" s="1">
        <f t="shared" si="86"/>
        <v>0</v>
      </c>
      <c r="AK269" s="1">
        <f t="shared" si="86"/>
        <v>0</v>
      </c>
      <c r="AL269" s="1">
        <f>IF(R269&gt;0,1,0)</f>
        <v>0</v>
      </c>
      <c r="AM269" s="1">
        <f>IF(S269&gt;0,1,0)</f>
        <v>0</v>
      </c>
      <c r="AN269" s="1">
        <f>IF(N269&gt;0,1,0)</f>
        <v>0</v>
      </c>
      <c r="AO269" s="1">
        <f>IF(T269&gt;0,1,0)</f>
        <v>0</v>
      </c>
      <c r="AP269" s="1">
        <f>IF(U269&gt;0,1,0)</f>
        <v>0</v>
      </c>
      <c r="AQ269" s="1">
        <f>IF(O269&gt;0,1,0)</f>
        <v>0</v>
      </c>
      <c r="AR269" s="1">
        <f>IF(P269&gt;0,1,0)</f>
        <v>0</v>
      </c>
      <c r="AS269" s="1">
        <f>IF(V269&gt;0,1,0)</f>
        <v>0</v>
      </c>
    </row>
    <row r="270" spans="2:45" ht="18.75" thickBot="1">
      <c r="B270" s="340"/>
      <c r="C270" s="354" t="s">
        <v>24</v>
      </c>
      <c r="D270" s="355"/>
      <c r="E270" s="198"/>
      <c r="F270" s="198">
        <v>0.181</v>
      </c>
      <c r="G270" s="198">
        <v>0.036</v>
      </c>
      <c r="H270" s="198">
        <v>0.098</v>
      </c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9"/>
      <c r="U270" s="198"/>
      <c r="V270" s="193"/>
      <c r="W270" s="192">
        <f>COUNT(E270:V270)</f>
        <v>3</v>
      </c>
      <c r="X270" s="193">
        <f>SUMPRODUCT(E$17:V$17,E270:V270)/AA270</f>
        <v>0.12870719369548736</v>
      </c>
      <c r="Y270" s="127"/>
      <c r="Z270" s="127"/>
      <c r="AA270" s="160">
        <f>SUMPRODUCT(E$17:V$17,AB270:AS270)</f>
        <v>16489522</v>
      </c>
      <c r="AB270" s="1">
        <f>IF(E270&gt;0,1,0)</f>
        <v>0</v>
      </c>
      <c r="AC270" s="1">
        <f>IF(F270&gt;0,1,0)</f>
        <v>1</v>
      </c>
      <c r="AD270" s="1">
        <f>IF(G270&gt;0,1,0)</f>
        <v>1</v>
      </c>
      <c r="AE270" s="1">
        <f>IF(H270&gt;0,1,0)</f>
        <v>1</v>
      </c>
      <c r="AF270" s="1">
        <f>IF(I270&gt;0,1,0)</f>
        <v>0</v>
      </c>
      <c r="AG270" s="1">
        <f>IF(J270&gt;0,1,0)</f>
        <v>0</v>
      </c>
      <c r="AH270" s="1">
        <f>IF(Q270&gt;0,1,0)</f>
        <v>0</v>
      </c>
      <c r="AI270" s="1">
        <f t="shared" si="86"/>
        <v>0</v>
      </c>
      <c r="AJ270" s="1">
        <f t="shared" si="86"/>
        <v>0</v>
      </c>
      <c r="AK270" s="1">
        <f t="shared" si="86"/>
        <v>0</v>
      </c>
      <c r="AL270" s="1">
        <f>IF(R270&gt;0,1,0)</f>
        <v>0</v>
      </c>
      <c r="AM270" s="1">
        <f>IF(S270&gt;0,1,0)</f>
        <v>0</v>
      </c>
      <c r="AN270" s="1">
        <f>IF(N270&gt;0,1,0)</f>
        <v>0</v>
      </c>
      <c r="AO270" s="1">
        <f>IF(T270&gt;0,1,0)</f>
        <v>0</v>
      </c>
      <c r="AP270" s="1">
        <f>IF(U270&gt;0,1,0)</f>
        <v>0</v>
      </c>
      <c r="AQ270" s="1">
        <f>IF(O270&gt;0,1,0)</f>
        <v>0</v>
      </c>
      <c r="AR270" s="1">
        <f>IF(P270&gt;0,1,0)</f>
        <v>0</v>
      </c>
      <c r="AS270" s="1">
        <f>IF(V270&gt;0,1,0)</f>
        <v>0</v>
      </c>
    </row>
    <row r="271" spans="2:26" ht="19.5" thickBot="1">
      <c r="B271" s="194" t="s">
        <v>157</v>
      </c>
      <c r="C271" s="194"/>
      <c r="D271" s="292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6"/>
      <c r="Y271" s="127"/>
      <c r="Z271" s="127"/>
    </row>
    <row r="272" spans="1:26" ht="18.75">
      <c r="A272" s="330" t="s">
        <v>156</v>
      </c>
      <c r="B272" s="388" t="s">
        <v>45</v>
      </c>
      <c r="C272" s="256" t="s">
        <v>159</v>
      </c>
      <c r="D272" s="256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32"/>
      <c r="X272" s="12" t="s">
        <v>33</v>
      </c>
      <c r="Y272" s="127"/>
      <c r="Z272" s="127"/>
    </row>
    <row r="273" spans="1:26" ht="18">
      <c r="A273" s="330" t="s">
        <v>156</v>
      </c>
      <c r="B273" s="377"/>
      <c r="C273" s="354" t="s">
        <v>3</v>
      </c>
      <c r="D273" s="355"/>
      <c r="E273" s="14"/>
      <c r="F273" s="14"/>
      <c r="G273" s="14"/>
      <c r="H273" s="14">
        <v>1706</v>
      </c>
      <c r="I273" s="14"/>
      <c r="J273" s="14"/>
      <c r="K273" s="15"/>
      <c r="L273" s="15"/>
      <c r="M273" s="14"/>
      <c r="N273" s="14"/>
      <c r="O273" s="14"/>
      <c r="P273" s="14"/>
      <c r="Q273" s="14"/>
      <c r="R273" s="14"/>
      <c r="S273" s="64"/>
      <c r="T273" s="15"/>
      <c r="U273" s="14"/>
      <c r="V273" s="19"/>
      <c r="W273" s="24">
        <f>COUNT(E273:V273)</f>
        <v>1</v>
      </c>
      <c r="X273" s="18">
        <f>SUM(E273:V273)</f>
        <v>1706</v>
      </c>
      <c r="Y273" s="127"/>
      <c r="Z273" s="127"/>
    </row>
    <row r="274" spans="1:26" ht="18">
      <c r="A274" s="330" t="s">
        <v>156</v>
      </c>
      <c r="B274" s="377"/>
      <c r="C274" s="356" t="s">
        <v>21</v>
      </c>
      <c r="D274" s="357"/>
      <c r="E274" s="14"/>
      <c r="F274" s="14"/>
      <c r="G274" s="14"/>
      <c r="H274" s="14"/>
      <c r="I274" s="14"/>
      <c r="J274" s="14"/>
      <c r="K274" s="15"/>
      <c r="L274" s="15"/>
      <c r="M274" s="14"/>
      <c r="N274" s="14"/>
      <c r="O274" s="14"/>
      <c r="P274" s="14"/>
      <c r="Q274" s="14"/>
      <c r="R274" s="14"/>
      <c r="S274" s="64"/>
      <c r="T274" s="15"/>
      <c r="U274" s="64"/>
      <c r="V274" s="19"/>
      <c r="W274" s="24">
        <f>COUNT(E274:V274)</f>
        <v>0</v>
      </c>
      <c r="X274" s="18">
        <f>SUM(E274:V274)</f>
        <v>0</v>
      </c>
      <c r="Y274" s="127"/>
      <c r="Z274" s="127"/>
    </row>
    <row r="275" spans="1:26" ht="18">
      <c r="A275" s="330" t="s">
        <v>156</v>
      </c>
      <c r="B275" s="377"/>
      <c r="C275" s="356" t="s">
        <v>22</v>
      </c>
      <c r="D275" s="357"/>
      <c r="E275" s="14"/>
      <c r="F275" s="14"/>
      <c r="G275" s="14"/>
      <c r="H275" s="14">
        <v>3319</v>
      </c>
      <c r="I275" s="14"/>
      <c r="J275" s="14"/>
      <c r="K275" s="15"/>
      <c r="L275" s="15"/>
      <c r="M275" s="14"/>
      <c r="N275" s="14"/>
      <c r="O275" s="14"/>
      <c r="P275" s="14"/>
      <c r="Q275" s="14"/>
      <c r="R275" s="14"/>
      <c r="S275" s="64"/>
      <c r="T275" s="15"/>
      <c r="U275" s="14"/>
      <c r="V275" s="19"/>
      <c r="W275" s="24">
        <f>COUNT(E275:V275)</f>
        <v>1</v>
      </c>
      <c r="X275" s="18">
        <f>SUM(E275:V275)</f>
        <v>3319</v>
      </c>
      <c r="Y275" s="127"/>
      <c r="Z275" s="127"/>
    </row>
    <row r="276" spans="1:26" ht="18">
      <c r="A276" s="330" t="s">
        <v>156</v>
      </c>
      <c r="B276" s="377"/>
      <c r="C276" s="354" t="s">
        <v>25</v>
      </c>
      <c r="D276" s="355"/>
      <c r="E276" s="14"/>
      <c r="F276" s="81"/>
      <c r="G276" s="13"/>
      <c r="H276" s="17"/>
      <c r="I276" s="14"/>
      <c r="J276" s="14"/>
      <c r="K276" s="15"/>
      <c r="L276" s="15"/>
      <c r="M276" s="14"/>
      <c r="N276" s="14"/>
      <c r="O276" s="14"/>
      <c r="P276" s="14"/>
      <c r="Q276" s="14"/>
      <c r="R276" s="15"/>
      <c r="S276" s="15"/>
      <c r="T276" s="16"/>
      <c r="U276" s="14"/>
      <c r="V276" s="18"/>
      <c r="W276" s="24">
        <f>COUNT(E276:V276)</f>
        <v>0</v>
      </c>
      <c r="X276" s="18">
        <f>SUM(E276:V276)</f>
        <v>0</v>
      </c>
      <c r="Y276" s="127"/>
      <c r="Z276" s="127"/>
    </row>
    <row r="277" spans="1:26" ht="18">
      <c r="A277" s="330" t="s">
        <v>156</v>
      </c>
      <c r="B277" s="377"/>
      <c r="C277" s="354" t="s">
        <v>24</v>
      </c>
      <c r="D277" s="355"/>
      <c r="E277" s="64"/>
      <c r="F277" s="14"/>
      <c r="G277" s="14"/>
      <c r="H277" s="1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331"/>
      <c r="U277" s="14"/>
      <c r="V277" s="19"/>
      <c r="W277" s="24">
        <f>COUNT(E277:V277)</f>
        <v>0</v>
      </c>
      <c r="X277" s="18">
        <f>SUM(E277:V277)</f>
        <v>0</v>
      </c>
      <c r="Y277" s="127"/>
      <c r="Z277" s="127"/>
    </row>
    <row r="278" spans="2:26" ht="18.75">
      <c r="B278" s="377"/>
      <c r="C278" s="256" t="s">
        <v>158</v>
      </c>
      <c r="D278" s="256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2" t="s">
        <v>33</v>
      </c>
      <c r="Y278" s="127"/>
      <c r="Z278" s="127"/>
    </row>
    <row r="279" spans="1:26" ht="18">
      <c r="A279" s="330" t="s">
        <v>156</v>
      </c>
      <c r="B279" s="377"/>
      <c r="C279" s="354" t="s">
        <v>3</v>
      </c>
      <c r="D279" s="355"/>
      <c r="E279" s="14"/>
      <c r="F279" s="14"/>
      <c r="G279" s="14"/>
      <c r="H279" s="14">
        <v>1538</v>
      </c>
      <c r="I279" s="14"/>
      <c r="J279" s="14"/>
      <c r="K279" s="15"/>
      <c r="L279" s="15"/>
      <c r="M279" s="14"/>
      <c r="N279" s="14"/>
      <c r="O279" s="14"/>
      <c r="P279" s="14"/>
      <c r="Q279" s="14"/>
      <c r="R279" s="14"/>
      <c r="S279" s="64"/>
      <c r="T279" s="15"/>
      <c r="U279" s="14"/>
      <c r="V279" s="19"/>
      <c r="W279" s="24">
        <f>COUNT(E279:V279)</f>
        <v>1</v>
      </c>
      <c r="X279" s="18">
        <f>SUM(E279:V279)</f>
        <v>1538</v>
      </c>
      <c r="Y279" s="127"/>
      <c r="Z279" s="127"/>
    </row>
    <row r="280" spans="1:26" ht="18">
      <c r="A280" s="330" t="s">
        <v>156</v>
      </c>
      <c r="B280" s="377"/>
      <c r="C280" s="356" t="s">
        <v>21</v>
      </c>
      <c r="D280" s="357"/>
      <c r="E280" s="14"/>
      <c r="F280" s="14"/>
      <c r="G280" s="14"/>
      <c r="H280" s="14"/>
      <c r="I280" s="14"/>
      <c r="J280" s="14"/>
      <c r="K280" s="15"/>
      <c r="L280" s="15"/>
      <c r="M280" s="14"/>
      <c r="N280" s="14"/>
      <c r="O280" s="14"/>
      <c r="P280" s="14"/>
      <c r="Q280" s="14"/>
      <c r="R280" s="14"/>
      <c r="S280" s="64"/>
      <c r="T280" s="15"/>
      <c r="U280" s="64"/>
      <c r="V280" s="19"/>
      <c r="W280" s="24">
        <f>COUNT(E280:V280)</f>
        <v>0</v>
      </c>
      <c r="X280" s="18">
        <f>SUM(E280:V280)</f>
        <v>0</v>
      </c>
      <c r="Y280" s="127"/>
      <c r="Z280" s="127"/>
    </row>
    <row r="281" spans="1:26" ht="18">
      <c r="A281" s="330" t="s">
        <v>156</v>
      </c>
      <c r="B281" s="377"/>
      <c r="C281" s="356" t="s">
        <v>22</v>
      </c>
      <c r="D281" s="357"/>
      <c r="E281" s="14"/>
      <c r="F281" s="14"/>
      <c r="G281" s="14"/>
      <c r="H281" s="14">
        <v>3440</v>
      </c>
      <c r="I281" s="14"/>
      <c r="J281" s="14"/>
      <c r="K281" s="15"/>
      <c r="L281" s="15"/>
      <c r="M281" s="14"/>
      <c r="N281" s="14"/>
      <c r="O281" s="14"/>
      <c r="P281" s="14"/>
      <c r="Q281" s="14"/>
      <c r="R281" s="14"/>
      <c r="S281" s="64"/>
      <c r="T281" s="15"/>
      <c r="U281" s="14"/>
      <c r="V281" s="19"/>
      <c r="W281" s="24">
        <f>COUNT(E281:V281)</f>
        <v>1</v>
      </c>
      <c r="X281" s="18">
        <f>SUM(E281:V281)</f>
        <v>3440</v>
      </c>
      <c r="Y281" s="127"/>
      <c r="Z281" s="127"/>
    </row>
    <row r="282" spans="1:26" ht="18">
      <c r="A282" s="330" t="s">
        <v>156</v>
      </c>
      <c r="B282" s="377"/>
      <c r="C282" s="354" t="s">
        <v>25</v>
      </c>
      <c r="D282" s="355"/>
      <c r="E282" s="14"/>
      <c r="F282" s="81"/>
      <c r="G282" s="13"/>
      <c r="H282" s="17"/>
      <c r="I282" s="14"/>
      <c r="J282" s="14"/>
      <c r="K282" s="15"/>
      <c r="L282" s="15"/>
      <c r="M282" s="14"/>
      <c r="N282" s="14"/>
      <c r="O282" s="14"/>
      <c r="P282" s="14"/>
      <c r="Q282" s="14"/>
      <c r="R282" s="15"/>
      <c r="S282" s="15"/>
      <c r="T282" s="16"/>
      <c r="U282" s="14"/>
      <c r="V282" s="18"/>
      <c r="W282" s="24">
        <f>COUNT(E282:V282)</f>
        <v>0</v>
      </c>
      <c r="X282" s="18">
        <f>SUM(E282:V282)</f>
        <v>0</v>
      </c>
      <c r="Y282" s="127"/>
      <c r="Z282" s="127"/>
    </row>
    <row r="283" spans="1:26" ht="18.75" thickBot="1">
      <c r="A283" s="330" t="s">
        <v>156</v>
      </c>
      <c r="B283" s="378"/>
      <c r="C283" s="354" t="s">
        <v>24</v>
      </c>
      <c r="D283" s="355"/>
      <c r="E283" s="64"/>
      <c r="F283" s="14"/>
      <c r="G283" s="14"/>
      <c r="H283" s="1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331"/>
      <c r="U283" s="14"/>
      <c r="V283" s="19"/>
      <c r="W283" s="24">
        <f>COUNT(E283:V283)</f>
        <v>0</v>
      </c>
      <c r="X283" s="18">
        <f>SUM(E283:V283)</f>
        <v>0</v>
      </c>
      <c r="Y283" s="127"/>
      <c r="Z283" s="127"/>
    </row>
    <row r="284" spans="2:26" ht="18.75">
      <c r="B284" s="379" t="s">
        <v>109</v>
      </c>
      <c r="C284" s="256" t="s">
        <v>160</v>
      </c>
      <c r="D284" s="256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2" t="s">
        <v>33</v>
      </c>
      <c r="Y284" s="127"/>
      <c r="Z284" s="127"/>
    </row>
    <row r="285" spans="2:26" ht="18">
      <c r="B285" s="339"/>
      <c r="C285" s="354" t="s">
        <v>3</v>
      </c>
      <c r="D285" s="355"/>
      <c r="E285" s="14"/>
      <c r="F285" s="14"/>
      <c r="G285" s="14"/>
      <c r="H285" s="338">
        <f>IF(H273&gt;0,IF(H279&gt;0,H273+H279,0),0)</f>
        <v>3244</v>
      </c>
      <c r="I285" s="14"/>
      <c r="J285" s="14"/>
      <c r="K285" s="15"/>
      <c r="L285" s="15"/>
      <c r="M285" s="14"/>
      <c r="N285" s="14"/>
      <c r="O285" s="14"/>
      <c r="P285" s="14"/>
      <c r="Q285" s="14"/>
      <c r="R285" s="14"/>
      <c r="S285" s="64"/>
      <c r="T285" s="15"/>
      <c r="U285" s="14"/>
      <c r="V285" s="19"/>
      <c r="W285" s="24">
        <f>COUNT(E285:V285)</f>
        <v>1</v>
      </c>
      <c r="X285" s="18">
        <f>SUM(E285:V285)</f>
        <v>3244</v>
      </c>
      <c r="Y285" s="127"/>
      <c r="Z285" s="127"/>
    </row>
    <row r="286" spans="2:26" ht="18">
      <c r="B286" s="339"/>
      <c r="C286" s="356" t="s">
        <v>21</v>
      </c>
      <c r="D286" s="357"/>
      <c r="E286" s="14"/>
      <c r="F286" s="14"/>
      <c r="G286" s="14"/>
      <c r="H286" s="338">
        <f>IF(H274&gt;0,IF(H280&gt;0,H274+H280,0),0)</f>
        <v>0</v>
      </c>
      <c r="I286" s="14"/>
      <c r="J286" s="14"/>
      <c r="K286" s="15"/>
      <c r="L286" s="15"/>
      <c r="M286" s="14"/>
      <c r="N286" s="14"/>
      <c r="O286" s="14"/>
      <c r="P286" s="14"/>
      <c r="Q286" s="14"/>
      <c r="R286" s="14"/>
      <c r="S286" s="64"/>
      <c r="T286" s="15"/>
      <c r="U286" s="64"/>
      <c r="V286" s="19"/>
      <c r="W286" s="24">
        <f>COUNT(E286:V286)</f>
        <v>1</v>
      </c>
      <c r="X286" s="18">
        <f>SUM(E286:V286)</f>
        <v>0</v>
      </c>
      <c r="Y286" s="127"/>
      <c r="Z286" s="127"/>
    </row>
    <row r="287" spans="2:26" ht="18">
      <c r="B287" s="339"/>
      <c r="C287" s="356" t="s">
        <v>22</v>
      </c>
      <c r="D287" s="357"/>
      <c r="E287" s="14"/>
      <c r="F287" s="14"/>
      <c r="G287" s="14"/>
      <c r="H287" s="338">
        <f>IF(H275&gt;0,IF(H281&gt;0,H275+H281,0),0)</f>
        <v>6759</v>
      </c>
      <c r="I287" s="14"/>
      <c r="J287" s="14"/>
      <c r="K287" s="15"/>
      <c r="L287" s="15"/>
      <c r="M287" s="14"/>
      <c r="N287" s="14"/>
      <c r="O287" s="14"/>
      <c r="P287" s="14"/>
      <c r="Q287" s="14"/>
      <c r="R287" s="14"/>
      <c r="S287" s="64"/>
      <c r="T287" s="15"/>
      <c r="U287" s="14"/>
      <c r="V287" s="19"/>
      <c r="W287" s="24">
        <f>COUNT(E287:V287)</f>
        <v>1</v>
      </c>
      <c r="X287" s="18">
        <f>SUM(E287:V287)</f>
        <v>6759</v>
      </c>
      <c r="Y287" s="127"/>
      <c r="Z287" s="127"/>
    </row>
    <row r="288" spans="2:26" ht="18">
      <c r="B288" s="339"/>
      <c r="C288" s="354" t="s">
        <v>25</v>
      </c>
      <c r="D288" s="355"/>
      <c r="E288" s="14"/>
      <c r="F288" s="81"/>
      <c r="G288" s="13"/>
      <c r="H288" s="338">
        <f>IF(H276&gt;0,IF(H282&gt;0,H276+H282,0),0)</f>
        <v>0</v>
      </c>
      <c r="I288" s="14"/>
      <c r="J288" s="14"/>
      <c r="K288" s="15"/>
      <c r="L288" s="15"/>
      <c r="M288" s="14"/>
      <c r="N288" s="14"/>
      <c r="O288" s="14"/>
      <c r="P288" s="14"/>
      <c r="Q288" s="14"/>
      <c r="R288" s="15"/>
      <c r="S288" s="15"/>
      <c r="T288" s="16"/>
      <c r="U288" s="14"/>
      <c r="V288" s="18"/>
      <c r="W288" s="24">
        <f>COUNT(E288:V288)</f>
        <v>1</v>
      </c>
      <c r="X288" s="18">
        <f>SUM(E288:V288)</f>
        <v>0</v>
      </c>
      <c r="Y288" s="127"/>
      <c r="Z288" s="127"/>
    </row>
    <row r="289" spans="2:26" ht="18">
      <c r="B289" s="339"/>
      <c r="C289" s="354" t="s">
        <v>24</v>
      </c>
      <c r="D289" s="355"/>
      <c r="E289" s="64"/>
      <c r="F289" s="14"/>
      <c r="G289" s="14"/>
      <c r="H289" s="338">
        <f>IF(H277&gt;0,IF(H283&gt;0,H277+H283,0),0)</f>
        <v>0</v>
      </c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331"/>
      <c r="U289" s="14"/>
      <c r="V289" s="19"/>
      <c r="W289" s="24">
        <f>COUNT(E289:V289)</f>
        <v>1</v>
      </c>
      <c r="X289" s="18">
        <f>SUM(E289:V289)</f>
        <v>0</v>
      </c>
      <c r="Y289" s="127"/>
      <c r="Z289" s="127"/>
    </row>
    <row r="290" spans="2:26" ht="18.75">
      <c r="B290" s="339"/>
      <c r="C290" s="256" t="s">
        <v>161</v>
      </c>
      <c r="D290" s="256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32"/>
      <c r="X290" s="12" t="s">
        <v>34</v>
      </c>
      <c r="Y290" s="128"/>
      <c r="Z290" s="128"/>
    </row>
    <row r="291" spans="2:26" ht="18.75">
      <c r="B291" s="339"/>
      <c r="C291" s="358" t="s">
        <v>110</v>
      </c>
      <c r="D291" s="359"/>
      <c r="E291" s="332"/>
      <c r="F291" s="332"/>
      <c r="G291" s="332"/>
      <c r="H291" s="337">
        <v>0.05</v>
      </c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 s="333"/>
      <c r="U291" s="332"/>
      <c r="V291" s="334"/>
      <c r="W291" s="335"/>
      <c r="X291" s="336"/>
      <c r="Y291" s="128"/>
      <c r="Z291" s="128"/>
    </row>
    <row r="292" spans="2:45" ht="18">
      <c r="B292" s="339"/>
      <c r="C292" s="354" t="s">
        <v>27</v>
      </c>
      <c r="D292" s="355"/>
      <c r="E292" s="77" t="str">
        <f aca="true" t="shared" si="87" ref="E292:V292">IF(E286&gt;0,IF(E$285&gt;0,((E286/E$285)^(1/(E6-E$5))-1),"--"),"--")</f>
        <v>--</v>
      </c>
      <c r="F292" s="77" t="str">
        <f t="shared" si="87"/>
        <v>--</v>
      </c>
      <c r="G292" s="77" t="str">
        <f t="shared" si="87"/>
        <v>--</v>
      </c>
      <c r="H292" s="77" t="str">
        <f t="shared" si="87"/>
        <v>--</v>
      </c>
      <c r="I292" s="77" t="str">
        <f t="shared" si="87"/>
        <v>--</v>
      </c>
      <c r="J292" s="77" t="str">
        <f t="shared" si="87"/>
        <v>--</v>
      </c>
      <c r="K292" s="77" t="str">
        <f t="shared" si="87"/>
        <v>--</v>
      </c>
      <c r="L292" s="77" t="str">
        <f t="shared" si="87"/>
        <v>--</v>
      </c>
      <c r="M292" s="77" t="str">
        <f t="shared" si="87"/>
        <v>--</v>
      </c>
      <c r="N292" s="77" t="str">
        <f t="shared" si="87"/>
        <v>--</v>
      </c>
      <c r="O292" s="77" t="str">
        <f t="shared" si="87"/>
        <v>--</v>
      </c>
      <c r="P292" s="77" t="str">
        <f t="shared" si="87"/>
        <v>--</v>
      </c>
      <c r="Q292" s="77" t="str">
        <f>IF(Q286&gt;0,IF(Q$285&gt;0,((Q286/Q$285)^(1/(Q6-Q$5))-1),"--"),"--")</f>
        <v>--</v>
      </c>
      <c r="R292" s="77" t="str">
        <f>IF(R286&gt;0,IF(R$285&gt;0,((R286/R$285)^(1/(R6-R$5))-1),"--"),"--")</f>
        <v>--</v>
      </c>
      <c r="S292" s="77" t="str">
        <f>IF(S286&gt;0,IF(S$285&gt;0,((S286/S$285)^(1/(S6-S$5))-1),"--"),"--")</f>
        <v>--</v>
      </c>
      <c r="T292" s="77" t="str">
        <f>IF(T286&gt;0,IF(T$285&gt;0,((T286/T$285)^(1/(T6-T$5))-1),"--"),"--")</f>
        <v>--</v>
      </c>
      <c r="U292" s="77" t="str">
        <f>IF(U286&gt;0,IF(U$285&gt;0,((U286/U$285)^(1/(U6-U$5))-1),"--"),"--")</f>
        <v>--</v>
      </c>
      <c r="V292" s="77" t="str">
        <f t="shared" si="87"/>
        <v>--</v>
      </c>
      <c r="W292" s="25">
        <f>SUM(AB292:AT292)</f>
        <v>0</v>
      </c>
      <c r="X292" s="30" t="e">
        <f>SUMPRODUCT(E$14:V$14,E292:V292)/AA292</f>
        <v>#DIV/0!</v>
      </c>
      <c r="Y292" s="126"/>
      <c r="Z292" s="126"/>
      <c r="AA292" s="160">
        <f>SUMPRODUCT(E$14:V$14,AB292:AS292)</f>
        <v>0</v>
      </c>
      <c r="AB292" s="1">
        <f>IF(ISERROR(1/E292),0,1)</f>
        <v>0</v>
      </c>
      <c r="AC292" s="1">
        <f>IF(ISERROR(1/F292),0,1)</f>
        <v>0</v>
      </c>
      <c r="AD292" s="1">
        <f>IF(ISERROR(1/G292),0,1)</f>
        <v>0</v>
      </c>
      <c r="AE292" s="1">
        <f>IF(ISERROR(1/H292),0,1)</f>
        <v>0</v>
      </c>
      <c r="AF292" s="1">
        <f>IF(ISERROR(1/I292),0,1)</f>
        <v>0</v>
      </c>
      <c r="AG292" s="1">
        <f>IF(ISERROR(1/J292),0,1)</f>
        <v>0</v>
      </c>
      <c r="AH292" s="1">
        <f>IF(ISERROR(1/Q292),0,1)</f>
        <v>0</v>
      </c>
      <c r="AI292" s="1">
        <f aca="true" t="shared" si="88" ref="AI292:AK295">IF(ISERROR(1/K292),0,1)</f>
        <v>0</v>
      </c>
      <c r="AJ292" s="1">
        <f t="shared" si="88"/>
        <v>0</v>
      </c>
      <c r="AK292" s="1">
        <f t="shared" si="88"/>
        <v>0</v>
      </c>
      <c r="AL292" s="1">
        <f>IF(ISERROR(1/R292),0,1)</f>
        <v>0</v>
      </c>
      <c r="AM292" s="1">
        <f>IF(ISERROR(1/S292),0,1)</f>
        <v>0</v>
      </c>
      <c r="AN292" s="1">
        <f>IF(ISERROR(1/N292),0,1)</f>
        <v>0</v>
      </c>
      <c r="AO292" s="1">
        <f>IF(ISERROR(1/T292),0,1)</f>
        <v>0</v>
      </c>
      <c r="AP292" s="1">
        <f>IF(ISERROR(1/U292),0,1)</f>
        <v>0</v>
      </c>
      <c r="AQ292" s="1">
        <f>IF(ISERROR(1/O292),0,1)</f>
        <v>0</v>
      </c>
      <c r="AR292" s="1">
        <f>IF(ISERROR(1/P292),0,1)</f>
        <v>0</v>
      </c>
      <c r="AS292" s="1">
        <f>IF(ISERROR(1/V292),0,1)</f>
        <v>0</v>
      </c>
    </row>
    <row r="293" spans="2:45" ht="18">
      <c r="B293" s="339"/>
      <c r="C293" s="360" t="s">
        <v>28</v>
      </c>
      <c r="D293" s="361"/>
      <c r="E293" s="77" t="str">
        <f aca="true" t="shared" si="89" ref="E293:V293">IF(E287&gt;0,IF(E$285&gt;0,((E287/E$285)^(1/(E7-E$5))-1),"--"),"--")</f>
        <v>--</v>
      </c>
      <c r="F293" s="77" t="str">
        <f t="shared" si="89"/>
        <v>--</v>
      </c>
      <c r="G293" s="77" t="str">
        <f t="shared" si="89"/>
        <v>--</v>
      </c>
      <c r="H293" s="77">
        <f t="shared" si="89"/>
        <v>0.02477074804304591</v>
      </c>
      <c r="I293" s="77" t="str">
        <f t="shared" si="89"/>
        <v>--</v>
      </c>
      <c r="J293" s="77" t="str">
        <f t="shared" si="89"/>
        <v>--</v>
      </c>
      <c r="K293" s="77" t="str">
        <f t="shared" si="89"/>
        <v>--</v>
      </c>
      <c r="L293" s="77" t="str">
        <f t="shared" si="89"/>
        <v>--</v>
      </c>
      <c r="M293" s="77" t="str">
        <f t="shared" si="89"/>
        <v>--</v>
      </c>
      <c r="N293" s="77" t="str">
        <f t="shared" si="89"/>
        <v>--</v>
      </c>
      <c r="O293" s="77" t="str">
        <f t="shared" si="89"/>
        <v>--</v>
      </c>
      <c r="P293" s="77" t="str">
        <f t="shared" si="89"/>
        <v>--</v>
      </c>
      <c r="Q293" s="77" t="str">
        <f>IF(Q287&gt;0,IF(Q$285&gt;0,((Q287/Q$285)^(1/(Q7-Q$5))-1),"--"),"--")</f>
        <v>--</v>
      </c>
      <c r="R293" s="77" t="str">
        <f>IF(R287&gt;0,IF(R$285&gt;0,((R287/R$285)^(1/(R7-R$5))-1),"--"),"--")</f>
        <v>--</v>
      </c>
      <c r="S293" s="77" t="str">
        <f>IF(S287&gt;0,IF(S$285&gt;0,((S287/S$285)^(1/(S7-S$5))-1),"--"),"--")</f>
        <v>--</v>
      </c>
      <c r="T293" s="77" t="str">
        <f>IF(T287&gt;0,IF(T$285&gt;0,((T287/T$285)^(1/(T7-T$5))-1),"--"),"--")</f>
        <v>--</v>
      </c>
      <c r="U293" s="77" t="str">
        <f>IF(U287&gt;0,IF(U$285&gt;0,((U287/U$285)^(1/(U7-U$5))-1),"--"),"--")</f>
        <v>--</v>
      </c>
      <c r="V293" s="77" t="str">
        <f t="shared" si="89"/>
        <v>--</v>
      </c>
      <c r="W293" s="25">
        <f>SUM(AB293:AT293)</f>
        <v>1</v>
      </c>
      <c r="X293" s="30">
        <f>SUMPRODUCT(E$15:V$15,E293:V293)/AA293</f>
        <v>0.02477074804304591</v>
      </c>
      <c r="Y293" s="126"/>
      <c r="Z293" s="126"/>
      <c r="AA293" s="160">
        <f>SUMPRODUCT(E$15:V$15,AB293:AS293)</f>
        <v>3349000</v>
      </c>
      <c r="AB293" s="1">
        <f>IF(ISERROR(1/E293),0,1)</f>
        <v>0</v>
      </c>
      <c r="AC293" s="1">
        <f>IF(ISERROR(1/F293),0,1)</f>
        <v>0</v>
      </c>
      <c r="AD293" s="1">
        <f>IF(ISERROR(1/G293),0,1)</f>
        <v>0</v>
      </c>
      <c r="AE293" s="1">
        <f>IF(ISERROR(1/H293),0,1)</f>
        <v>1</v>
      </c>
      <c r="AF293" s="1">
        <f>IF(ISERROR(1/I293),0,1)</f>
        <v>0</v>
      </c>
      <c r="AG293" s="1">
        <f>IF(ISERROR(1/J293),0,1)</f>
        <v>0</v>
      </c>
      <c r="AH293" s="1">
        <f>IF(ISERROR(1/Q293),0,1)</f>
        <v>0</v>
      </c>
      <c r="AI293" s="1">
        <f t="shared" si="88"/>
        <v>0</v>
      </c>
      <c r="AJ293" s="1">
        <f t="shared" si="88"/>
        <v>0</v>
      </c>
      <c r="AK293" s="1">
        <f t="shared" si="88"/>
        <v>0</v>
      </c>
      <c r="AL293" s="1">
        <f>IF(ISERROR(1/R293),0,1)</f>
        <v>0</v>
      </c>
      <c r="AM293" s="1">
        <f>IF(ISERROR(1/S293),0,1)</f>
        <v>0</v>
      </c>
      <c r="AN293" s="1">
        <f>IF(ISERROR(1/N293),0,1)</f>
        <v>0</v>
      </c>
      <c r="AO293" s="1">
        <f>IF(ISERROR(1/T293),0,1)</f>
        <v>0</v>
      </c>
      <c r="AP293" s="1">
        <f>IF(ISERROR(1/U293),0,1)</f>
        <v>0</v>
      </c>
      <c r="AQ293" s="1">
        <f>IF(ISERROR(1/O293),0,1)</f>
        <v>0</v>
      </c>
      <c r="AR293" s="1">
        <f>IF(ISERROR(1/P293),0,1)</f>
        <v>0</v>
      </c>
      <c r="AS293" s="1">
        <f>IF(ISERROR(1/V293),0,1)</f>
        <v>0</v>
      </c>
    </row>
    <row r="294" spans="2:45" ht="18">
      <c r="B294" s="339"/>
      <c r="C294" s="362" t="s">
        <v>29</v>
      </c>
      <c r="D294" s="363"/>
      <c r="E294" s="77" t="str">
        <f aca="true" t="shared" si="90" ref="E294:V294">IF(E288&gt;0,IF(E$285&gt;0,((E288/E$285)^(1/(E8-E$5))-1),"--"),"--")</f>
        <v>--</v>
      </c>
      <c r="F294" s="77" t="str">
        <f t="shared" si="90"/>
        <v>--</v>
      </c>
      <c r="G294" s="77" t="str">
        <f t="shared" si="90"/>
        <v>--</v>
      </c>
      <c r="H294" s="77" t="str">
        <f t="shared" si="90"/>
        <v>--</v>
      </c>
      <c r="I294" s="77" t="str">
        <f t="shared" si="90"/>
        <v>--</v>
      </c>
      <c r="J294" s="77" t="str">
        <f t="shared" si="90"/>
        <v>--</v>
      </c>
      <c r="K294" s="77" t="str">
        <f t="shared" si="90"/>
        <v>--</v>
      </c>
      <c r="L294" s="77" t="str">
        <f t="shared" si="90"/>
        <v>--</v>
      </c>
      <c r="M294" s="77" t="str">
        <f t="shared" si="90"/>
        <v>--</v>
      </c>
      <c r="N294" s="77" t="str">
        <f t="shared" si="90"/>
        <v>--</v>
      </c>
      <c r="O294" s="77" t="str">
        <f t="shared" si="90"/>
        <v>--</v>
      </c>
      <c r="P294" s="77" t="str">
        <f t="shared" si="90"/>
        <v>--</v>
      </c>
      <c r="Q294" s="77" t="str">
        <f>IF(Q288&gt;0,IF(Q$285&gt;0,((Q288/Q$285)^(1/(Q8-Q$5))-1),"--"),"--")</f>
        <v>--</v>
      </c>
      <c r="R294" s="77" t="str">
        <f>IF(R288&gt;0,IF(R$285&gt;0,((R288/R$285)^(1/(R8-R$5))-1),"--"),"--")</f>
        <v>--</v>
      </c>
      <c r="S294" s="77" t="str">
        <f>IF(S288&gt;0,IF(S$285&gt;0,((S288/S$285)^(1/(S8-S$5))-1),"--"),"--")</f>
        <v>--</v>
      </c>
      <c r="T294" s="77" t="str">
        <f>IF(T288&gt;0,IF(T$285&gt;0,((T288/T$285)^(1/(T8-T$5))-1),"--"),"--")</f>
        <v>--</v>
      </c>
      <c r="U294" s="77" t="str">
        <f>IF(U288&gt;0,IF(U$285&gt;0,((U288/U$285)^(1/(U8-U$5))-1),"--"),"--")</f>
        <v>--</v>
      </c>
      <c r="V294" s="77" t="str">
        <f t="shared" si="90"/>
        <v>--</v>
      </c>
      <c r="W294" s="25">
        <f>SUM(AB294:AT294)</f>
        <v>0</v>
      </c>
      <c r="X294" s="30" t="e">
        <f>SUMPRODUCT(E$16:V$16,E294:V294)/AA294</f>
        <v>#DIV/0!</v>
      </c>
      <c r="Y294" s="126"/>
      <c r="Z294" s="126"/>
      <c r="AA294" s="160">
        <f>SUMPRODUCT(E$16:V$16,AB294:AS294)</f>
        <v>0</v>
      </c>
      <c r="AB294" s="1">
        <f>IF(ISERROR(1/E294),0,1)</f>
        <v>0</v>
      </c>
      <c r="AC294" s="1">
        <f>IF(ISERROR(1/F294),0,1)</f>
        <v>0</v>
      </c>
      <c r="AD294" s="1">
        <f>IF(ISERROR(1/G294),0,1)</f>
        <v>0</v>
      </c>
      <c r="AE294" s="1">
        <f>IF(ISERROR(1/H294),0,1)</f>
        <v>0</v>
      </c>
      <c r="AF294" s="1">
        <f>IF(ISERROR(1/I294),0,1)</f>
        <v>0</v>
      </c>
      <c r="AG294" s="1">
        <f>IF(ISERROR(1/J294),0,1)</f>
        <v>0</v>
      </c>
      <c r="AH294" s="1">
        <f>IF(ISERROR(1/Q294),0,1)</f>
        <v>0</v>
      </c>
      <c r="AI294" s="1">
        <f t="shared" si="88"/>
        <v>0</v>
      </c>
      <c r="AJ294" s="1">
        <f t="shared" si="88"/>
        <v>0</v>
      </c>
      <c r="AK294" s="1">
        <f t="shared" si="88"/>
        <v>0</v>
      </c>
      <c r="AL294" s="1">
        <f>IF(ISERROR(1/R294),0,1)</f>
        <v>0</v>
      </c>
      <c r="AM294" s="1">
        <f>IF(ISERROR(1/S294),0,1)</f>
        <v>0</v>
      </c>
      <c r="AN294" s="1">
        <f>IF(ISERROR(1/N294),0,1)</f>
        <v>0</v>
      </c>
      <c r="AO294" s="1">
        <f>IF(ISERROR(1/T294),0,1)</f>
        <v>0</v>
      </c>
      <c r="AP294" s="1">
        <f>IF(ISERROR(1/U294),0,1)</f>
        <v>0</v>
      </c>
      <c r="AQ294" s="1">
        <f>IF(ISERROR(1/O294),0,1)</f>
        <v>0</v>
      </c>
      <c r="AR294" s="1">
        <f>IF(ISERROR(1/P294),0,1)</f>
        <v>0</v>
      </c>
      <c r="AS294" s="1">
        <f>IF(ISERROR(1/V294),0,1)</f>
        <v>0</v>
      </c>
    </row>
    <row r="295" spans="2:45" ht="18">
      <c r="B295" s="339"/>
      <c r="C295" s="362" t="s">
        <v>30</v>
      </c>
      <c r="D295" s="363"/>
      <c r="E295" s="77" t="str">
        <f aca="true" t="shared" si="91" ref="E295:V295">IF(E289&gt;0,IF(E$285&gt;0,((E289/E$285)^(1/(E9-E$5))-1),"--"),"--")</f>
        <v>--</v>
      </c>
      <c r="F295" s="77" t="str">
        <f t="shared" si="91"/>
        <v>--</v>
      </c>
      <c r="G295" s="77" t="str">
        <f t="shared" si="91"/>
        <v>--</v>
      </c>
      <c r="H295" s="77" t="str">
        <f t="shared" si="91"/>
        <v>--</v>
      </c>
      <c r="I295" s="77" t="str">
        <f t="shared" si="91"/>
        <v>--</v>
      </c>
      <c r="J295" s="77" t="str">
        <f t="shared" si="91"/>
        <v>--</v>
      </c>
      <c r="K295" s="77" t="str">
        <f t="shared" si="91"/>
        <v>--</v>
      </c>
      <c r="L295" s="77" t="str">
        <f t="shared" si="91"/>
        <v>--</v>
      </c>
      <c r="M295" s="77" t="str">
        <f t="shared" si="91"/>
        <v>--</v>
      </c>
      <c r="N295" s="77" t="str">
        <f t="shared" si="91"/>
        <v>--</v>
      </c>
      <c r="O295" s="77" t="str">
        <f t="shared" si="91"/>
        <v>--</v>
      </c>
      <c r="P295" s="77" t="str">
        <f t="shared" si="91"/>
        <v>--</v>
      </c>
      <c r="Q295" s="77" t="str">
        <f>IF(Q289&gt;0,IF(Q$285&gt;0,((Q289/Q$285)^(1/(Q9-Q$5))-1),"--"),"--")</f>
        <v>--</v>
      </c>
      <c r="R295" s="77" t="str">
        <f>IF(R289&gt;0,IF(R$285&gt;0,((R289/R$285)^(1/(R9-R$5))-1),"--"),"--")</f>
        <v>--</v>
      </c>
      <c r="S295" s="77" t="str">
        <f>IF(S289&gt;0,IF(S$285&gt;0,((S289/S$285)^(1/(S9-S$5))-1),"--"),"--")</f>
        <v>--</v>
      </c>
      <c r="T295" s="77" t="str">
        <f>IF(T289&gt;0,IF(T$285&gt;0,((T289/T$285)^(1/(T9-T$5))-1),"--"),"--")</f>
        <v>--</v>
      </c>
      <c r="U295" s="77" t="str">
        <f>IF(U289&gt;0,IF(U$285&gt;0,((U289/U$285)^(1/(U9-U$5))-1),"--"),"--")</f>
        <v>--</v>
      </c>
      <c r="V295" s="77" t="str">
        <f t="shared" si="91"/>
        <v>--</v>
      </c>
      <c r="W295" s="25">
        <f>SUM(AB295:AT295)</f>
        <v>0</v>
      </c>
      <c r="X295" s="30" t="e">
        <f>SUMPRODUCT(E$17:V$17,E295:V295)/AA295</f>
        <v>#DIV/0!</v>
      </c>
      <c r="Y295" s="126"/>
      <c r="Z295" s="126"/>
      <c r="AA295" s="160">
        <f>SUMPRODUCT(E$17:V$17,AB295:AS295)</f>
        <v>0</v>
      </c>
      <c r="AB295" s="1">
        <f>IF(ISERROR(1/E295),0,1)</f>
        <v>0</v>
      </c>
      <c r="AC295" s="1">
        <f>IF(ISERROR(1/F295),0,1)</f>
        <v>0</v>
      </c>
      <c r="AD295" s="1">
        <f>IF(ISERROR(1/G295),0,1)</f>
        <v>0</v>
      </c>
      <c r="AE295" s="1">
        <f>IF(ISERROR(1/H295),0,1)</f>
        <v>0</v>
      </c>
      <c r="AF295" s="1">
        <f>IF(ISERROR(1/I295),0,1)</f>
        <v>0</v>
      </c>
      <c r="AG295" s="1">
        <f>IF(ISERROR(1/J295),0,1)</f>
        <v>0</v>
      </c>
      <c r="AH295" s="1">
        <f>IF(ISERROR(1/Q295),0,1)</f>
        <v>0</v>
      </c>
      <c r="AI295" s="1">
        <f t="shared" si="88"/>
        <v>0</v>
      </c>
      <c r="AJ295" s="1">
        <f t="shared" si="88"/>
        <v>0</v>
      </c>
      <c r="AK295" s="1">
        <f t="shared" si="88"/>
        <v>0</v>
      </c>
      <c r="AL295" s="1">
        <f>IF(ISERROR(1/R295),0,1)</f>
        <v>0</v>
      </c>
      <c r="AM295" s="1">
        <f>IF(ISERROR(1/S295),0,1)</f>
        <v>0</v>
      </c>
      <c r="AN295" s="1">
        <f>IF(ISERROR(1/N295),0,1)</f>
        <v>0</v>
      </c>
      <c r="AO295" s="1">
        <f>IF(ISERROR(1/T295),0,1)</f>
        <v>0</v>
      </c>
      <c r="AP295" s="1">
        <f>IF(ISERROR(1/U295),0,1)</f>
        <v>0</v>
      </c>
      <c r="AQ295" s="1">
        <f>IF(ISERROR(1/O295),0,1)</f>
        <v>0</v>
      </c>
      <c r="AR295" s="1">
        <f>IF(ISERROR(1/P295),0,1)</f>
        <v>0</v>
      </c>
      <c r="AS295" s="1">
        <f>IF(ISERROR(1/V295),0,1)</f>
        <v>0</v>
      </c>
    </row>
    <row r="296" spans="2:26" ht="18.75">
      <c r="B296" s="339"/>
      <c r="C296" s="256" t="s">
        <v>163</v>
      </c>
      <c r="D296" s="256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32"/>
      <c r="X296" s="12" t="s">
        <v>34</v>
      </c>
      <c r="Y296" s="128"/>
      <c r="Z296" s="128"/>
    </row>
    <row r="297" spans="2:26" ht="18.75">
      <c r="B297" s="339"/>
      <c r="C297" s="354" t="s">
        <v>3</v>
      </c>
      <c r="D297" s="355"/>
      <c r="E297" s="119" t="str">
        <f aca="true" t="shared" si="92" ref="E297:H301">IF(E285&gt;0,IF(E175&gt;0,E285/E175,"--"),"--")</f>
        <v>--</v>
      </c>
      <c r="F297" s="119" t="str">
        <f t="shared" si="92"/>
        <v>--</v>
      </c>
      <c r="G297" s="119" t="str">
        <f t="shared" si="92"/>
        <v>--</v>
      </c>
      <c r="H297" s="119">
        <f t="shared" si="92"/>
        <v>0.05857604593633196</v>
      </c>
      <c r="I297" s="119" t="str">
        <f aca="true" t="shared" si="93" ref="I297:V297">IF(I285&gt;0,IF(I175&gt;0,I285/I175,"--"),"--")</f>
        <v>--</v>
      </c>
      <c r="J297" s="119" t="str">
        <f t="shared" si="93"/>
        <v>--</v>
      </c>
      <c r="K297" s="119" t="str">
        <f t="shared" si="93"/>
        <v>--</v>
      </c>
      <c r="L297" s="119" t="str">
        <f t="shared" si="93"/>
        <v>--</v>
      </c>
      <c r="M297" s="119" t="str">
        <f t="shared" si="93"/>
        <v>--</v>
      </c>
      <c r="N297" s="119" t="str">
        <f t="shared" si="93"/>
        <v>--</v>
      </c>
      <c r="O297" s="119" t="str">
        <f t="shared" si="93"/>
        <v>--</v>
      </c>
      <c r="P297" s="119" t="str">
        <f t="shared" si="93"/>
        <v>--</v>
      </c>
      <c r="Q297" s="119" t="str">
        <f>IF(Q285&gt;0,IF(Q175&gt;0,Q285/Q175,"--"),"--")</f>
        <v>--</v>
      </c>
      <c r="R297" s="119" t="str">
        <f>IF(R285&gt;0,IF(R175&gt;0,R285/R175,"--"),"--")</f>
        <v>--</v>
      </c>
      <c r="S297" s="119" t="str">
        <f>IF(S285&gt;0,IF(S175&gt;0,S285/S175,"--"),"--")</f>
        <v>--</v>
      </c>
      <c r="T297" s="119" t="str">
        <f>IF(T285&gt;0,IF(T175&gt;0,T285/T175,"--"),"--")</f>
        <v>--</v>
      </c>
      <c r="U297" s="119" t="str">
        <f>IF(U285&gt;0,IF(U175&gt;0,U285/U175,"--"),"--")</f>
        <v>--</v>
      </c>
      <c r="V297" s="119" t="str">
        <f t="shared" si="93"/>
        <v>--</v>
      </c>
      <c r="W297" s="25"/>
      <c r="X297" s="30"/>
      <c r="Y297" s="128"/>
      <c r="Z297" s="128"/>
    </row>
    <row r="298" spans="2:45" ht="18">
      <c r="B298" s="339"/>
      <c r="C298" s="356" t="s">
        <v>21</v>
      </c>
      <c r="D298" s="357"/>
      <c r="E298" s="119" t="str">
        <f t="shared" si="92"/>
        <v>--</v>
      </c>
      <c r="F298" s="119" t="str">
        <f t="shared" si="92"/>
        <v>--</v>
      </c>
      <c r="G298" s="119" t="str">
        <f t="shared" si="92"/>
        <v>--</v>
      </c>
      <c r="H298" s="119" t="str">
        <f t="shared" si="92"/>
        <v>--</v>
      </c>
      <c r="I298" s="119" t="str">
        <f aca="true" t="shared" si="94" ref="I298:V298">IF(I286&gt;0,IF(I176&gt;0,I286/I176,"--"),"--")</f>
        <v>--</v>
      </c>
      <c r="J298" s="119" t="str">
        <f t="shared" si="94"/>
        <v>--</v>
      </c>
      <c r="K298" s="119" t="str">
        <f t="shared" si="94"/>
        <v>--</v>
      </c>
      <c r="L298" s="119" t="str">
        <f t="shared" si="94"/>
        <v>--</v>
      </c>
      <c r="M298" s="119" t="str">
        <f t="shared" si="94"/>
        <v>--</v>
      </c>
      <c r="N298" s="119" t="str">
        <f t="shared" si="94"/>
        <v>--</v>
      </c>
      <c r="O298" s="119" t="str">
        <f t="shared" si="94"/>
        <v>--</v>
      </c>
      <c r="P298" s="119" t="str">
        <f t="shared" si="94"/>
        <v>--</v>
      </c>
      <c r="Q298" s="119" t="str">
        <f>IF(Q286&gt;0,IF(Q176&gt;0,Q286/Q176,"--"),"--")</f>
        <v>--</v>
      </c>
      <c r="R298" s="119" t="str">
        <f>IF(R286&gt;0,IF(R176&gt;0,R286/R176,"--"),"--")</f>
        <v>--</v>
      </c>
      <c r="S298" s="119" t="str">
        <f>IF(S286&gt;0,IF(S176&gt;0,S286/S176,"--"),"--")</f>
        <v>--</v>
      </c>
      <c r="T298" s="119" t="str">
        <f>IF(T286&gt;0,IF(T176&gt;0,T286/T176,"--"),"--")</f>
        <v>--</v>
      </c>
      <c r="U298" s="119" t="str">
        <f>IF(U286&gt;0,IF(U176&gt;0,U286/U176,"--"),"--")</f>
        <v>--</v>
      </c>
      <c r="V298" s="119" t="str">
        <f t="shared" si="94"/>
        <v>--</v>
      </c>
      <c r="W298" s="25">
        <f>SUM(AB298:AT298)</f>
        <v>0</v>
      </c>
      <c r="X298" s="30">
        <f>SUMPRODUCT(E$14:V$14,E298:V298)/AA298</f>
        <v>0</v>
      </c>
      <c r="Y298" s="126"/>
      <c r="Z298" s="126"/>
      <c r="AA298" s="160">
        <f>MAX(SUMPRODUCT(E$14:V$14,AB298:AS298),1)</f>
        <v>1</v>
      </c>
      <c r="AB298" s="1">
        <f>IF(ISERROR(1/E298),0,1)</f>
        <v>0</v>
      </c>
      <c r="AC298" s="1">
        <f>IF(ISERROR(1/F298),0,1)</f>
        <v>0</v>
      </c>
      <c r="AD298" s="1">
        <f>IF(ISERROR(1/G298),0,1)</f>
        <v>0</v>
      </c>
      <c r="AE298" s="1">
        <f>IF(ISERROR(1/H298),0,1)</f>
        <v>0</v>
      </c>
      <c r="AF298" s="1">
        <f>IF(ISERROR(1/I298),0,1)</f>
        <v>0</v>
      </c>
      <c r="AG298" s="1">
        <f>IF(ISERROR(1/J298),0,1)</f>
        <v>0</v>
      </c>
      <c r="AH298" s="1">
        <f>IF(ISERROR(1/Q298),0,1)</f>
        <v>0</v>
      </c>
      <c r="AI298" s="1">
        <f aca="true" t="shared" si="95" ref="AI298:AK301">IF(ISERROR(1/K298),0,1)</f>
        <v>0</v>
      </c>
      <c r="AJ298" s="1">
        <f t="shared" si="95"/>
        <v>0</v>
      </c>
      <c r="AK298" s="1">
        <f t="shared" si="95"/>
        <v>0</v>
      </c>
      <c r="AL298" s="1">
        <f>IF(ISERROR(1/R298),0,1)</f>
        <v>0</v>
      </c>
      <c r="AM298" s="1">
        <f>IF(ISERROR(1/S298),0,1)</f>
        <v>0</v>
      </c>
      <c r="AN298" s="1">
        <f>IF(ISERROR(1/N298),0,1)</f>
        <v>0</v>
      </c>
      <c r="AO298" s="1">
        <f>IF(ISERROR(1/T298),0,1)</f>
        <v>0</v>
      </c>
      <c r="AP298" s="1">
        <f>IF(ISERROR(1/U298),0,1)</f>
        <v>0</v>
      </c>
      <c r="AQ298" s="1">
        <f>IF(ISERROR(1/O298),0,1)</f>
        <v>0</v>
      </c>
      <c r="AR298" s="1">
        <f>IF(ISERROR(1/P298),0,1)</f>
        <v>0</v>
      </c>
      <c r="AS298" s="1">
        <f>IF(ISERROR(1/V298),0,1)</f>
        <v>0</v>
      </c>
    </row>
    <row r="299" spans="2:45" ht="18">
      <c r="B299" s="339"/>
      <c r="C299" s="356" t="s">
        <v>22</v>
      </c>
      <c r="D299" s="357"/>
      <c r="E299" s="119" t="str">
        <f t="shared" si="92"/>
        <v>--</v>
      </c>
      <c r="F299" s="119" t="str">
        <f t="shared" si="92"/>
        <v>--</v>
      </c>
      <c r="G299" s="119" t="str">
        <f t="shared" si="92"/>
        <v>--</v>
      </c>
      <c r="H299" s="119">
        <f t="shared" si="92"/>
        <v>0.07963100413529849</v>
      </c>
      <c r="I299" s="119" t="str">
        <f aca="true" t="shared" si="96" ref="I299:V299">IF(I287&gt;0,IF(I177&gt;0,I287/I177,"--"),"--")</f>
        <v>--</v>
      </c>
      <c r="J299" s="119" t="str">
        <f t="shared" si="96"/>
        <v>--</v>
      </c>
      <c r="K299" s="119" t="str">
        <f t="shared" si="96"/>
        <v>--</v>
      </c>
      <c r="L299" s="119" t="str">
        <f t="shared" si="96"/>
        <v>--</v>
      </c>
      <c r="M299" s="119" t="str">
        <f t="shared" si="96"/>
        <v>--</v>
      </c>
      <c r="N299" s="119" t="str">
        <f t="shared" si="96"/>
        <v>--</v>
      </c>
      <c r="O299" s="119" t="str">
        <f t="shared" si="96"/>
        <v>--</v>
      </c>
      <c r="P299" s="119" t="str">
        <f t="shared" si="96"/>
        <v>--</v>
      </c>
      <c r="Q299" s="119" t="str">
        <f>IF(Q287&gt;0,IF(Q177&gt;0,Q287/Q177,"--"),"--")</f>
        <v>--</v>
      </c>
      <c r="R299" s="119" t="str">
        <f>IF(R287&gt;0,IF(R177&gt;0,R287/R177,"--"),"--")</f>
        <v>--</v>
      </c>
      <c r="S299" s="119" t="str">
        <f>IF(S287&gt;0,IF(S177&gt;0,S287/S177,"--"),"--")</f>
        <v>--</v>
      </c>
      <c r="T299" s="119" t="str">
        <f>IF(T287&gt;0,IF(T177&gt;0,T287/T177,"--"),"--")</f>
        <v>--</v>
      </c>
      <c r="U299" s="119" t="str">
        <f>IF(U287&gt;0,IF(U177&gt;0,U287/U177,"--"),"--")</f>
        <v>--</v>
      </c>
      <c r="V299" s="119" t="str">
        <f t="shared" si="96"/>
        <v>--</v>
      </c>
      <c r="W299" s="25">
        <f>SUM(AB299:AT299)</f>
        <v>1</v>
      </c>
      <c r="X299" s="30">
        <f>SUMPRODUCT(E$15:V$15,E299:V299)/AA299</f>
        <v>0.07963100413529849</v>
      </c>
      <c r="Y299" s="126"/>
      <c r="Z299" s="126"/>
      <c r="AA299" s="160">
        <f>MAX(SUMPRODUCT(E$15:V$15,AB299:AS299),1)</f>
        <v>3349000</v>
      </c>
      <c r="AB299" s="1">
        <f>IF(ISERROR(1/E299),0,1)</f>
        <v>0</v>
      </c>
      <c r="AC299" s="1">
        <f>IF(ISERROR(1/F299),0,1)</f>
        <v>0</v>
      </c>
      <c r="AD299" s="1">
        <f>IF(ISERROR(1/G299),0,1)</f>
        <v>0</v>
      </c>
      <c r="AE299" s="1">
        <f>IF(ISERROR(1/H299),0,1)</f>
        <v>1</v>
      </c>
      <c r="AF299" s="1">
        <f>IF(ISERROR(1/I299),0,1)</f>
        <v>0</v>
      </c>
      <c r="AG299" s="1">
        <f>IF(ISERROR(1/J299),0,1)</f>
        <v>0</v>
      </c>
      <c r="AH299" s="1">
        <f>IF(ISERROR(1/Q299),0,1)</f>
        <v>0</v>
      </c>
      <c r="AI299" s="1">
        <f t="shared" si="95"/>
        <v>0</v>
      </c>
      <c r="AJ299" s="1">
        <f t="shared" si="95"/>
        <v>0</v>
      </c>
      <c r="AK299" s="1">
        <f t="shared" si="95"/>
        <v>0</v>
      </c>
      <c r="AL299" s="1">
        <f>IF(ISERROR(1/R299),0,1)</f>
        <v>0</v>
      </c>
      <c r="AM299" s="1">
        <f>IF(ISERROR(1/S299),0,1)</f>
        <v>0</v>
      </c>
      <c r="AN299" s="1">
        <f>IF(ISERROR(1/N299),0,1)</f>
        <v>0</v>
      </c>
      <c r="AO299" s="1">
        <f>IF(ISERROR(1/T299),0,1)</f>
        <v>0</v>
      </c>
      <c r="AP299" s="1">
        <f>IF(ISERROR(1/U299),0,1)</f>
        <v>0</v>
      </c>
      <c r="AQ299" s="1">
        <f>IF(ISERROR(1/O299),0,1)</f>
        <v>0</v>
      </c>
      <c r="AR299" s="1">
        <f>IF(ISERROR(1/P299),0,1)</f>
        <v>0</v>
      </c>
      <c r="AS299" s="1">
        <f>IF(ISERROR(1/V299),0,1)</f>
        <v>0</v>
      </c>
    </row>
    <row r="300" spans="2:45" ht="18">
      <c r="B300" s="339"/>
      <c r="C300" s="354" t="s">
        <v>25</v>
      </c>
      <c r="D300" s="355"/>
      <c r="E300" s="119" t="str">
        <f t="shared" si="92"/>
        <v>--</v>
      </c>
      <c r="F300" s="119" t="str">
        <f t="shared" si="92"/>
        <v>--</v>
      </c>
      <c r="G300" s="119" t="str">
        <f t="shared" si="92"/>
        <v>--</v>
      </c>
      <c r="H300" s="119" t="str">
        <f t="shared" si="92"/>
        <v>--</v>
      </c>
      <c r="I300" s="119" t="str">
        <f aca="true" t="shared" si="97" ref="I300:V300">IF(I288&gt;0,IF(I178&gt;0,I288/I178,"--"),"--")</f>
        <v>--</v>
      </c>
      <c r="J300" s="119" t="str">
        <f t="shared" si="97"/>
        <v>--</v>
      </c>
      <c r="K300" s="119" t="str">
        <f t="shared" si="97"/>
        <v>--</v>
      </c>
      <c r="L300" s="119" t="str">
        <f t="shared" si="97"/>
        <v>--</v>
      </c>
      <c r="M300" s="119" t="str">
        <f t="shared" si="97"/>
        <v>--</v>
      </c>
      <c r="N300" s="119" t="str">
        <f t="shared" si="97"/>
        <v>--</v>
      </c>
      <c r="O300" s="119" t="str">
        <f t="shared" si="97"/>
        <v>--</v>
      </c>
      <c r="P300" s="119" t="str">
        <f t="shared" si="97"/>
        <v>--</v>
      </c>
      <c r="Q300" s="119" t="str">
        <f>IF(Q288&gt;0,IF(Q178&gt;0,Q288/Q178,"--"),"--")</f>
        <v>--</v>
      </c>
      <c r="R300" s="119" t="str">
        <f>IF(R288&gt;0,IF(R178&gt;0,R288/R178,"--"),"--")</f>
        <v>--</v>
      </c>
      <c r="S300" s="119" t="str">
        <f>IF(S288&gt;0,IF(S178&gt;0,S288/S178,"--"),"--")</f>
        <v>--</v>
      </c>
      <c r="T300" s="119" t="str">
        <f>IF(T288&gt;0,IF(T178&gt;0,T288/T178,"--"),"--")</f>
        <v>--</v>
      </c>
      <c r="U300" s="119" t="str">
        <f>IF(U288&gt;0,IF(U178&gt;0,U288/U178,"--"),"--")</f>
        <v>--</v>
      </c>
      <c r="V300" s="119" t="str">
        <f t="shared" si="97"/>
        <v>--</v>
      </c>
      <c r="W300" s="25">
        <f>SUM(AB300:AT300)</f>
        <v>0</v>
      </c>
      <c r="X300" s="30" t="e">
        <f>SUMPRODUCT(E$16:V$16,E300:V300)/AA300</f>
        <v>#DIV/0!</v>
      </c>
      <c r="Y300" s="126"/>
      <c r="Z300" s="126"/>
      <c r="AA300" s="160">
        <f>SUMPRODUCT(E$16:V$16,AB300:AS300)</f>
        <v>0</v>
      </c>
      <c r="AB300" s="1">
        <f>IF(ISERROR(1/E300),0,1)</f>
        <v>0</v>
      </c>
      <c r="AC300" s="1">
        <f>IF(ISERROR(1/F300),0,1)</f>
        <v>0</v>
      </c>
      <c r="AD300" s="1">
        <f>IF(ISERROR(1/G300),0,1)</f>
        <v>0</v>
      </c>
      <c r="AE300" s="1">
        <f>IF(ISERROR(1/H300),0,1)</f>
        <v>0</v>
      </c>
      <c r="AF300" s="1">
        <f>IF(ISERROR(1/I300),0,1)</f>
        <v>0</v>
      </c>
      <c r="AG300" s="1">
        <f>IF(ISERROR(1/J300),0,1)</f>
        <v>0</v>
      </c>
      <c r="AH300" s="1">
        <f>IF(ISERROR(1/Q300),0,1)</f>
        <v>0</v>
      </c>
      <c r="AI300" s="1">
        <f t="shared" si="95"/>
        <v>0</v>
      </c>
      <c r="AJ300" s="1">
        <f t="shared" si="95"/>
        <v>0</v>
      </c>
      <c r="AK300" s="1">
        <f t="shared" si="95"/>
        <v>0</v>
      </c>
      <c r="AL300" s="1">
        <f>IF(ISERROR(1/R300),0,1)</f>
        <v>0</v>
      </c>
      <c r="AM300" s="1">
        <f>IF(ISERROR(1/S300),0,1)</f>
        <v>0</v>
      </c>
      <c r="AN300" s="1">
        <f>IF(ISERROR(1/N300),0,1)</f>
        <v>0</v>
      </c>
      <c r="AO300" s="1">
        <f>IF(ISERROR(1/T300),0,1)</f>
        <v>0</v>
      </c>
      <c r="AP300" s="1">
        <f>IF(ISERROR(1/U300),0,1)</f>
        <v>0</v>
      </c>
      <c r="AQ300" s="1">
        <f>IF(ISERROR(1/O300),0,1)</f>
        <v>0</v>
      </c>
      <c r="AR300" s="1">
        <f>IF(ISERROR(1/P300),0,1)</f>
        <v>0</v>
      </c>
      <c r="AS300" s="1">
        <f>IF(ISERROR(1/V300),0,1)</f>
        <v>0</v>
      </c>
    </row>
    <row r="301" spans="2:45" ht="18">
      <c r="B301" s="339"/>
      <c r="C301" s="354" t="s">
        <v>24</v>
      </c>
      <c r="D301" s="355"/>
      <c r="E301" s="119" t="str">
        <f t="shared" si="92"/>
        <v>--</v>
      </c>
      <c r="F301" s="119" t="str">
        <f t="shared" si="92"/>
        <v>--</v>
      </c>
      <c r="G301" s="119" t="str">
        <f t="shared" si="92"/>
        <v>--</v>
      </c>
      <c r="H301" s="119" t="str">
        <f t="shared" si="92"/>
        <v>--</v>
      </c>
      <c r="I301" s="119" t="str">
        <f aca="true" t="shared" si="98" ref="I301:V301">IF(I289&gt;0,IF(I179&gt;0,I289/I179,"--"),"--")</f>
        <v>--</v>
      </c>
      <c r="J301" s="119" t="str">
        <f t="shared" si="98"/>
        <v>--</v>
      </c>
      <c r="K301" s="119" t="str">
        <f t="shared" si="98"/>
        <v>--</v>
      </c>
      <c r="L301" s="119" t="str">
        <f t="shared" si="98"/>
        <v>--</v>
      </c>
      <c r="M301" s="119" t="str">
        <f t="shared" si="98"/>
        <v>--</v>
      </c>
      <c r="N301" s="119" t="str">
        <f t="shared" si="98"/>
        <v>--</v>
      </c>
      <c r="O301" s="119" t="str">
        <f t="shared" si="98"/>
        <v>--</v>
      </c>
      <c r="P301" s="119" t="str">
        <f t="shared" si="98"/>
        <v>--</v>
      </c>
      <c r="Q301" s="119" t="str">
        <f>IF(Q289&gt;0,IF(Q179&gt;0,Q289/Q179,"--"),"--")</f>
        <v>--</v>
      </c>
      <c r="R301" s="119" t="str">
        <f>IF(R289&gt;0,IF(R179&gt;0,R289/R179,"--"),"--")</f>
        <v>--</v>
      </c>
      <c r="S301" s="119" t="str">
        <f>IF(S289&gt;0,IF(S179&gt;0,S289/S179,"--"),"--")</f>
        <v>--</v>
      </c>
      <c r="T301" s="119" t="str">
        <f>IF(T289&gt;0,IF(T179&gt;0,T289/T179,"--"),"--")</f>
        <v>--</v>
      </c>
      <c r="U301" s="119" t="str">
        <f>IF(U289&gt;0,IF(U179&gt;0,U289/U179,"--"),"--")</f>
        <v>--</v>
      </c>
      <c r="V301" s="119" t="str">
        <f t="shared" si="98"/>
        <v>--</v>
      </c>
      <c r="W301" s="25">
        <f>SUM(AB301:AT301)</f>
        <v>0</v>
      </c>
      <c r="X301" s="30" t="e">
        <f>SUMPRODUCT(E$17:V$17,E301:V301)/AA301</f>
        <v>#DIV/0!</v>
      </c>
      <c r="Y301" s="126"/>
      <c r="Z301" s="126"/>
      <c r="AA301" s="160">
        <f>SUMPRODUCT(E$17:V$17,AB301:AS301)</f>
        <v>0</v>
      </c>
      <c r="AB301" s="1">
        <f>IF(ISERROR(1/E301),0,1)</f>
        <v>0</v>
      </c>
      <c r="AC301" s="1">
        <f>IF(ISERROR(1/F301),0,1)</f>
        <v>0</v>
      </c>
      <c r="AD301" s="1">
        <f>IF(ISERROR(1/G301),0,1)</f>
        <v>0</v>
      </c>
      <c r="AE301" s="1">
        <f>IF(ISERROR(1/H301),0,1)</f>
        <v>0</v>
      </c>
      <c r="AF301" s="1">
        <f>IF(ISERROR(1/I301),0,1)</f>
        <v>0</v>
      </c>
      <c r="AG301" s="1">
        <f>IF(ISERROR(1/J301),0,1)</f>
        <v>0</v>
      </c>
      <c r="AH301" s="1">
        <f>IF(ISERROR(1/Q301),0,1)</f>
        <v>0</v>
      </c>
      <c r="AI301" s="1">
        <f t="shared" si="95"/>
        <v>0</v>
      </c>
      <c r="AJ301" s="1">
        <f t="shared" si="95"/>
        <v>0</v>
      </c>
      <c r="AK301" s="1">
        <f t="shared" si="95"/>
        <v>0</v>
      </c>
      <c r="AL301" s="1">
        <f>IF(ISERROR(1/R301),0,1)</f>
        <v>0</v>
      </c>
      <c r="AM301" s="1">
        <f>IF(ISERROR(1/S301),0,1)</f>
        <v>0</v>
      </c>
      <c r="AN301" s="1">
        <f>IF(ISERROR(1/N301),0,1)</f>
        <v>0</v>
      </c>
      <c r="AO301" s="1">
        <f>IF(ISERROR(1/T301),0,1)</f>
        <v>0</v>
      </c>
      <c r="AP301" s="1">
        <f>IF(ISERROR(1/U301),0,1)</f>
        <v>0</v>
      </c>
      <c r="AQ301" s="1">
        <f>IF(ISERROR(1/O301),0,1)</f>
        <v>0</v>
      </c>
      <c r="AR301" s="1">
        <f>IF(ISERROR(1/P301),0,1)</f>
        <v>0</v>
      </c>
      <c r="AS301" s="1">
        <f>IF(ISERROR(1/V301),0,1)</f>
        <v>0</v>
      </c>
    </row>
    <row r="302" spans="2:26" ht="18.75">
      <c r="B302" s="339"/>
      <c r="C302" s="256" t="s">
        <v>162</v>
      </c>
      <c r="D302" s="256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2" t="s">
        <v>34</v>
      </c>
      <c r="Y302" s="128"/>
      <c r="Z302" s="128"/>
    </row>
    <row r="303" spans="2:45" ht="18">
      <c r="B303" s="339"/>
      <c r="C303" s="354" t="s">
        <v>3</v>
      </c>
      <c r="D303" s="355"/>
      <c r="E303" s="21" t="str">
        <f aca="true" t="shared" si="99" ref="E303:H307">IF(E285&gt;0,IF(E13&gt;0,E285/(E13*0.001),"--"),"--")</f>
        <v>--</v>
      </c>
      <c r="F303" s="21" t="str">
        <f t="shared" si="99"/>
        <v>--</v>
      </c>
      <c r="G303" s="21" t="str">
        <f t="shared" si="99"/>
        <v>--</v>
      </c>
      <c r="H303" s="21">
        <f t="shared" si="99"/>
        <v>1.5770539620807</v>
      </c>
      <c r="I303" s="21" t="str">
        <f aca="true" t="shared" si="100" ref="I303:V303">IF(I285&gt;0,IF(I13&gt;0,I285/(I13*0.001),"--"),"--")</f>
        <v>--</v>
      </c>
      <c r="J303" s="21" t="str">
        <f t="shared" si="100"/>
        <v>--</v>
      </c>
      <c r="K303" s="21" t="str">
        <f t="shared" si="100"/>
        <v>--</v>
      </c>
      <c r="L303" s="21" t="str">
        <f t="shared" si="100"/>
        <v>--</v>
      </c>
      <c r="M303" s="21" t="str">
        <f t="shared" si="100"/>
        <v>--</v>
      </c>
      <c r="N303" s="21" t="str">
        <f t="shared" si="100"/>
        <v>--</v>
      </c>
      <c r="O303" s="21" t="str">
        <f t="shared" si="100"/>
        <v>--</v>
      </c>
      <c r="P303" s="21" t="str">
        <f t="shared" si="100"/>
        <v>--</v>
      </c>
      <c r="Q303" s="21" t="str">
        <f>IF(Q285&gt;0,IF(Q13&gt;0,Q285/(Q13*0.001),"--"),"--")</f>
        <v>--</v>
      </c>
      <c r="R303" s="21" t="str">
        <f>IF(R285&gt;0,IF(R13&gt;0,R285/(R13*0.001),"--"),"--")</f>
        <v>--</v>
      </c>
      <c r="S303" s="21" t="str">
        <f>IF(S285&gt;0,IF(S13&gt;0,S285/(S13*0.001),"--"),"--")</f>
        <v>--</v>
      </c>
      <c r="T303" s="21" t="str">
        <f>IF(T285&gt;0,IF(T13&gt;0,T285/(T13*0.001),"--"),"--")</f>
        <v>--</v>
      </c>
      <c r="U303" s="21" t="str">
        <f>IF(U285&gt;0,IF(U13&gt;0,U285/(U13*0.001),"--"),"--")</f>
        <v>--</v>
      </c>
      <c r="V303" s="21" t="str">
        <f t="shared" si="100"/>
        <v>--</v>
      </c>
      <c r="W303" s="25">
        <f>SUM(AB303:AS303)</f>
        <v>1</v>
      </c>
      <c r="X303" s="22">
        <f>SUMPRODUCT(E$13:V$13,E303:V303)/AA303</f>
        <v>1.5770539620807</v>
      </c>
      <c r="Y303" s="129"/>
      <c r="Z303" s="129"/>
      <c r="AA303" s="160">
        <f>SUMPRODUCT(E$13:V$13,AB303:AS303)</f>
        <v>2057000</v>
      </c>
      <c r="AB303" s="1">
        <f>IF(ISERROR(1/E303),0,1)</f>
        <v>0</v>
      </c>
      <c r="AC303" s="1">
        <f>IF(ISERROR(1/F303),0,1)</f>
        <v>0</v>
      </c>
      <c r="AD303" s="1">
        <f>IF(ISERROR(1/G303),0,1)</f>
        <v>0</v>
      </c>
      <c r="AE303" s="1">
        <f>IF(ISERROR(1/H303),0,1)</f>
        <v>1</v>
      </c>
      <c r="AF303" s="1">
        <f>IF(ISERROR(1/I303),0,1)</f>
        <v>0</v>
      </c>
      <c r="AG303" s="1">
        <f>IF(ISERROR(1/J303),0,1)</f>
        <v>0</v>
      </c>
      <c r="AH303" s="1">
        <f>IF(ISERROR(1/Q303),0,1)</f>
        <v>0</v>
      </c>
      <c r="AI303" s="1">
        <f aca="true" t="shared" si="101" ref="AI303:AK307">IF(ISERROR(1/K303),0,1)</f>
        <v>0</v>
      </c>
      <c r="AJ303" s="1">
        <f t="shared" si="101"/>
        <v>0</v>
      </c>
      <c r="AK303" s="1">
        <f t="shared" si="101"/>
        <v>0</v>
      </c>
      <c r="AL303" s="1">
        <f>IF(ISERROR(1/R303),0,1)</f>
        <v>0</v>
      </c>
      <c r="AM303" s="1">
        <f>IF(ISERROR(1/S303),0,1)</f>
        <v>0</v>
      </c>
      <c r="AN303" s="1">
        <f>IF(ISERROR(1/N303),0,1)</f>
        <v>0</v>
      </c>
      <c r="AO303" s="1">
        <f>IF(ISERROR(1/T303),0,1)</f>
        <v>0</v>
      </c>
      <c r="AP303" s="1">
        <f>IF(ISERROR(1/U303),0,1)</f>
        <v>0</v>
      </c>
      <c r="AQ303" s="1">
        <f>IF(ISERROR(1/O303),0,1)</f>
        <v>0</v>
      </c>
      <c r="AR303" s="1">
        <f>IF(ISERROR(1/P303),0,1)</f>
        <v>0</v>
      </c>
      <c r="AS303" s="1">
        <f>IF(ISERROR(1/V303),0,1)</f>
        <v>0</v>
      </c>
    </row>
    <row r="304" spans="2:45" ht="18">
      <c r="B304" s="339"/>
      <c r="C304" s="356" t="s">
        <v>21</v>
      </c>
      <c r="D304" s="357"/>
      <c r="E304" s="21" t="str">
        <f t="shared" si="99"/>
        <v>--</v>
      </c>
      <c r="F304" s="21" t="str">
        <f t="shared" si="99"/>
        <v>--</v>
      </c>
      <c r="G304" s="21" t="str">
        <f t="shared" si="99"/>
        <v>--</v>
      </c>
      <c r="H304" s="21" t="str">
        <f t="shared" si="99"/>
        <v>--</v>
      </c>
      <c r="I304" s="21" t="str">
        <f aca="true" t="shared" si="102" ref="I304:V304">IF(I286&gt;0,IF(I14&gt;0,I286/(I14*0.001),"--"),"--")</f>
        <v>--</v>
      </c>
      <c r="J304" s="21" t="str">
        <f t="shared" si="102"/>
        <v>--</v>
      </c>
      <c r="K304" s="21" t="str">
        <f t="shared" si="102"/>
        <v>--</v>
      </c>
      <c r="L304" s="21" t="str">
        <f t="shared" si="102"/>
        <v>--</v>
      </c>
      <c r="M304" s="21" t="str">
        <f t="shared" si="102"/>
        <v>--</v>
      </c>
      <c r="N304" s="21" t="str">
        <f t="shared" si="102"/>
        <v>--</v>
      </c>
      <c r="O304" s="21" t="str">
        <f t="shared" si="102"/>
        <v>--</v>
      </c>
      <c r="P304" s="21" t="str">
        <f t="shared" si="102"/>
        <v>--</v>
      </c>
      <c r="Q304" s="21" t="str">
        <f>IF(Q286&gt;0,IF(Q14&gt;0,Q286/(Q14*0.001),"--"),"--")</f>
        <v>--</v>
      </c>
      <c r="R304" s="21" t="str">
        <f>IF(R286&gt;0,IF(R14&gt;0,R286/(R14*0.001),"--"),"--")</f>
        <v>--</v>
      </c>
      <c r="S304" s="21" t="str">
        <f>IF(S286&gt;0,IF(S14&gt;0,S286/(S14*0.001),"--"),"--")</f>
        <v>--</v>
      </c>
      <c r="T304" s="21" t="str">
        <f>IF(T286&gt;0,IF(T14&gt;0,T286/(T14*0.001),"--"),"--")</f>
        <v>--</v>
      </c>
      <c r="U304" s="21" t="str">
        <f>IF(U286&gt;0,IF(U14&gt;0,U286/(U14*0.001),"--"),"--")</f>
        <v>--</v>
      </c>
      <c r="V304" s="21" t="str">
        <f t="shared" si="102"/>
        <v>--</v>
      </c>
      <c r="W304" s="25">
        <f>SUM(AB304:AS304)</f>
        <v>0</v>
      </c>
      <c r="X304" s="22" t="e">
        <f>SUMPRODUCT(E$14:V$14,E304:V304)/AA304</f>
        <v>#DIV/0!</v>
      </c>
      <c r="Y304" s="129"/>
      <c r="Z304" s="129"/>
      <c r="AA304" s="160">
        <f>SUMPRODUCT(E$14:V$14,AB304:AS304)</f>
        <v>0</v>
      </c>
      <c r="AB304" s="1">
        <f>IF(ISERROR(1/E304),0,1)</f>
        <v>0</v>
      </c>
      <c r="AC304" s="1">
        <f>IF(ISERROR(1/F304),0,1)</f>
        <v>0</v>
      </c>
      <c r="AD304" s="1">
        <f>IF(ISERROR(1/G304),0,1)</f>
        <v>0</v>
      </c>
      <c r="AE304" s="1">
        <f>IF(ISERROR(1/H304),0,1)</f>
        <v>0</v>
      </c>
      <c r="AF304" s="1">
        <f>IF(ISERROR(1/I304),0,1)</f>
        <v>0</v>
      </c>
      <c r="AG304" s="1">
        <f>IF(ISERROR(1/J304),0,1)</f>
        <v>0</v>
      </c>
      <c r="AH304" s="1">
        <f>IF(ISERROR(1/Q304),0,1)</f>
        <v>0</v>
      </c>
      <c r="AI304" s="1">
        <f t="shared" si="101"/>
        <v>0</v>
      </c>
      <c r="AJ304" s="1">
        <f t="shared" si="101"/>
        <v>0</v>
      </c>
      <c r="AK304" s="1">
        <f t="shared" si="101"/>
        <v>0</v>
      </c>
      <c r="AL304" s="1">
        <f>IF(ISERROR(1/R304),0,1)</f>
        <v>0</v>
      </c>
      <c r="AM304" s="1">
        <f>IF(ISERROR(1/S304),0,1)</f>
        <v>0</v>
      </c>
      <c r="AN304" s="1">
        <f>IF(ISERROR(1/N304),0,1)</f>
        <v>0</v>
      </c>
      <c r="AO304" s="1">
        <f>IF(ISERROR(1/T304),0,1)</f>
        <v>0</v>
      </c>
      <c r="AP304" s="1">
        <f>IF(ISERROR(1/U304),0,1)</f>
        <v>0</v>
      </c>
      <c r="AQ304" s="1">
        <f>IF(ISERROR(1/O304),0,1)</f>
        <v>0</v>
      </c>
      <c r="AR304" s="1">
        <f>IF(ISERROR(1/P304),0,1)</f>
        <v>0</v>
      </c>
      <c r="AS304" s="1">
        <f>IF(ISERROR(1/V304),0,1)</f>
        <v>0</v>
      </c>
    </row>
    <row r="305" spans="2:45" ht="18">
      <c r="B305" s="339"/>
      <c r="C305" s="356" t="s">
        <v>22</v>
      </c>
      <c r="D305" s="357"/>
      <c r="E305" s="21" t="str">
        <f t="shared" si="99"/>
        <v>--</v>
      </c>
      <c r="F305" s="21" t="str">
        <f t="shared" si="99"/>
        <v>--</v>
      </c>
      <c r="G305" s="21" t="str">
        <f t="shared" si="99"/>
        <v>--</v>
      </c>
      <c r="H305" s="21">
        <f t="shared" si="99"/>
        <v>2.0182143923559273</v>
      </c>
      <c r="I305" s="21" t="str">
        <f aca="true" t="shared" si="103" ref="I305:V305">IF(I287&gt;0,IF(I15&gt;0,I287/(I15*0.001),"--"),"--")</f>
        <v>--</v>
      </c>
      <c r="J305" s="21" t="str">
        <f t="shared" si="103"/>
        <v>--</v>
      </c>
      <c r="K305" s="21" t="str">
        <f t="shared" si="103"/>
        <v>--</v>
      </c>
      <c r="L305" s="21" t="str">
        <f t="shared" si="103"/>
        <v>--</v>
      </c>
      <c r="M305" s="21" t="str">
        <f t="shared" si="103"/>
        <v>--</v>
      </c>
      <c r="N305" s="21" t="str">
        <f t="shared" si="103"/>
        <v>--</v>
      </c>
      <c r="O305" s="21" t="str">
        <f t="shared" si="103"/>
        <v>--</v>
      </c>
      <c r="P305" s="21" t="str">
        <f t="shared" si="103"/>
        <v>--</v>
      </c>
      <c r="Q305" s="21" t="str">
        <f>IF(Q287&gt;0,IF(Q15&gt;0,Q287/(Q15*0.001),"--"),"--")</f>
        <v>--</v>
      </c>
      <c r="R305" s="21" t="str">
        <f>IF(R287&gt;0,IF(R15&gt;0,R287/(R15*0.001),"--"),"--")</f>
        <v>--</v>
      </c>
      <c r="S305" s="21" t="str">
        <f>IF(S287&gt;0,IF(S15&gt;0,S287/(S15*0.001),"--"),"--")</f>
        <v>--</v>
      </c>
      <c r="T305" s="21" t="str">
        <f>IF(T287&gt;0,IF(T15&gt;0,T287/(T15*0.001),"--"),"--")</f>
        <v>--</v>
      </c>
      <c r="U305" s="21" t="str">
        <f>IF(U287&gt;0,IF(U15&gt;0,U287/(U15*0.001),"--"),"--")</f>
        <v>--</v>
      </c>
      <c r="V305" s="21" t="str">
        <f t="shared" si="103"/>
        <v>--</v>
      </c>
      <c r="W305" s="25">
        <f>SUM(AB305:AS305)</f>
        <v>1</v>
      </c>
      <c r="X305" s="22">
        <f>SUMPRODUCT(E$15:V$15,E305:V305)/AA305</f>
        <v>2.0182143923559273</v>
      </c>
      <c r="Y305" s="129"/>
      <c r="Z305" s="129"/>
      <c r="AA305" s="160">
        <f>SUMPRODUCT(E$15:V$15,AB305:AS305)</f>
        <v>3349000</v>
      </c>
      <c r="AB305" s="1">
        <f>IF(ISERROR(1/E305),0,1)</f>
        <v>0</v>
      </c>
      <c r="AC305" s="1">
        <f>IF(ISERROR(1/F305),0,1)</f>
        <v>0</v>
      </c>
      <c r="AD305" s="1">
        <f>IF(ISERROR(1/G305),0,1)</f>
        <v>0</v>
      </c>
      <c r="AE305" s="1">
        <f>IF(ISERROR(1/H305),0,1)</f>
        <v>1</v>
      </c>
      <c r="AF305" s="1">
        <f>IF(ISERROR(1/I305),0,1)</f>
        <v>0</v>
      </c>
      <c r="AG305" s="1">
        <f>IF(ISERROR(1/J305),0,1)</f>
        <v>0</v>
      </c>
      <c r="AH305" s="1">
        <f>IF(ISERROR(1/Q305),0,1)</f>
        <v>0</v>
      </c>
      <c r="AI305" s="1">
        <f t="shared" si="101"/>
        <v>0</v>
      </c>
      <c r="AJ305" s="1">
        <f t="shared" si="101"/>
        <v>0</v>
      </c>
      <c r="AK305" s="1">
        <f t="shared" si="101"/>
        <v>0</v>
      </c>
      <c r="AL305" s="1">
        <f>IF(ISERROR(1/R305),0,1)</f>
        <v>0</v>
      </c>
      <c r="AM305" s="1">
        <f>IF(ISERROR(1/S305),0,1)</f>
        <v>0</v>
      </c>
      <c r="AN305" s="1">
        <f>IF(ISERROR(1/N305),0,1)</f>
        <v>0</v>
      </c>
      <c r="AO305" s="1">
        <f>IF(ISERROR(1/T305),0,1)</f>
        <v>0</v>
      </c>
      <c r="AP305" s="1">
        <f>IF(ISERROR(1/U305),0,1)</f>
        <v>0</v>
      </c>
      <c r="AQ305" s="1">
        <f>IF(ISERROR(1/O305),0,1)</f>
        <v>0</v>
      </c>
      <c r="AR305" s="1">
        <f>IF(ISERROR(1/P305),0,1)</f>
        <v>0</v>
      </c>
      <c r="AS305" s="1">
        <f>IF(ISERROR(1/V305),0,1)</f>
        <v>0</v>
      </c>
    </row>
    <row r="306" spans="2:45" ht="18">
      <c r="B306" s="339"/>
      <c r="C306" s="354" t="s">
        <v>25</v>
      </c>
      <c r="D306" s="355"/>
      <c r="E306" s="21" t="str">
        <f t="shared" si="99"/>
        <v>--</v>
      </c>
      <c r="F306" s="21" t="str">
        <f t="shared" si="99"/>
        <v>--</v>
      </c>
      <c r="G306" s="21" t="str">
        <f t="shared" si="99"/>
        <v>--</v>
      </c>
      <c r="H306" s="21" t="str">
        <f t="shared" si="99"/>
        <v>--</v>
      </c>
      <c r="I306" s="21" t="str">
        <f aca="true" t="shared" si="104" ref="I306:V306">IF(I288&gt;0,IF(I16&gt;0,I288/(I16*0.001),"--"),"--")</f>
        <v>--</v>
      </c>
      <c r="J306" s="21" t="str">
        <f t="shared" si="104"/>
        <v>--</v>
      </c>
      <c r="K306" s="21" t="str">
        <f t="shared" si="104"/>
        <v>--</v>
      </c>
      <c r="L306" s="21" t="str">
        <f t="shared" si="104"/>
        <v>--</v>
      </c>
      <c r="M306" s="21" t="str">
        <f t="shared" si="104"/>
        <v>--</v>
      </c>
      <c r="N306" s="21" t="str">
        <f t="shared" si="104"/>
        <v>--</v>
      </c>
      <c r="O306" s="21" t="str">
        <f t="shared" si="104"/>
        <v>--</v>
      </c>
      <c r="P306" s="21" t="str">
        <f t="shared" si="104"/>
        <v>--</v>
      </c>
      <c r="Q306" s="21" t="str">
        <f>IF(Q288&gt;0,IF(Q16&gt;0,Q288/(Q16*0.001),"--"),"--")</f>
        <v>--</v>
      </c>
      <c r="R306" s="21" t="str">
        <f>IF(R288&gt;0,IF(R16&gt;0,R288/(R16*0.001),"--"),"--")</f>
        <v>--</v>
      </c>
      <c r="S306" s="21" t="str">
        <f>IF(S288&gt;0,IF(S16&gt;0,S288/(S16*0.001),"--"),"--")</f>
        <v>--</v>
      </c>
      <c r="T306" s="21" t="str">
        <f>IF(T288&gt;0,IF(T16&gt;0,T288/(T16*0.001),"--"),"--")</f>
        <v>--</v>
      </c>
      <c r="U306" s="21" t="str">
        <f>IF(U288&gt;0,IF(U16&gt;0,U288/(U16*0.001),"--"),"--")</f>
        <v>--</v>
      </c>
      <c r="V306" s="21" t="str">
        <f t="shared" si="104"/>
        <v>--</v>
      </c>
      <c r="W306" s="25">
        <f>SUM(AB306:AS306)</f>
        <v>0</v>
      </c>
      <c r="X306" s="22" t="e">
        <f>SUMPRODUCT(E$16:V$16,E306:V306)/AA306</f>
        <v>#DIV/0!</v>
      </c>
      <c r="Y306" s="129"/>
      <c r="Z306" s="129"/>
      <c r="AA306" s="160">
        <f>SUMPRODUCT(E$16:V$16,AB306:AS306)</f>
        <v>0</v>
      </c>
      <c r="AB306" s="1">
        <f>IF(ISERROR(1/E306),0,1)</f>
        <v>0</v>
      </c>
      <c r="AC306" s="1">
        <f>IF(ISERROR(1/F306),0,1)</f>
        <v>0</v>
      </c>
      <c r="AD306" s="1">
        <f>IF(ISERROR(1/G306),0,1)</f>
        <v>0</v>
      </c>
      <c r="AE306" s="1">
        <f>IF(ISERROR(1/H306),0,1)</f>
        <v>0</v>
      </c>
      <c r="AF306" s="1">
        <f>IF(ISERROR(1/I306),0,1)</f>
        <v>0</v>
      </c>
      <c r="AG306" s="1">
        <f>IF(ISERROR(1/J306),0,1)</f>
        <v>0</v>
      </c>
      <c r="AH306" s="1">
        <f>IF(ISERROR(1/Q306),0,1)</f>
        <v>0</v>
      </c>
      <c r="AI306" s="1">
        <f t="shared" si="101"/>
        <v>0</v>
      </c>
      <c r="AJ306" s="1">
        <f t="shared" si="101"/>
        <v>0</v>
      </c>
      <c r="AK306" s="1">
        <f t="shared" si="101"/>
        <v>0</v>
      </c>
      <c r="AL306" s="1">
        <f>IF(ISERROR(1/R306),0,1)</f>
        <v>0</v>
      </c>
      <c r="AM306" s="1">
        <f>IF(ISERROR(1/S306),0,1)</f>
        <v>0</v>
      </c>
      <c r="AN306" s="1">
        <f>IF(ISERROR(1/N306),0,1)</f>
        <v>0</v>
      </c>
      <c r="AO306" s="1">
        <f>IF(ISERROR(1/T306),0,1)</f>
        <v>0</v>
      </c>
      <c r="AP306" s="1">
        <f>IF(ISERROR(1/U306),0,1)</f>
        <v>0</v>
      </c>
      <c r="AQ306" s="1">
        <f>IF(ISERROR(1/O306),0,1)</f>
        <v>0</v>
      </c>
      <c r="AR306" s="1">
        <f>IF(ISERROR(1/P306),0,1)</f>
        <v>0</v>
      </c>
      <c r="AS306" s="1">
        <f>IF(ISERROR(1/V306),0,1)</f>
        <v>0</v>
      </c>
    </row>
    <row r="307" spans="2:45" ht="18.75" thickBot="1">
      <c r="B307" s="340"/>
      <c r="C307" s="354" t="s">
        <v>24</v>
      </c>
      <c r="D307" s="355"/>
      <c r="E307" s="21" t="str">
        <f t="shared" si="99"/>
        <v>--</v>
      </c>
      <c r="F307" s="21" t="str">
        <f t="shared" si="99"/>
        <v>--</v>
      </c>
      <c r="G307" s="21" t="str">
        <f t="shared" si="99"/>
        <v>--</v>
      </c>
      <c r="H307" s="21" t="str">
        <f t="shared" si="99"/>
        <v>--</v>
      </c>
      <c r="I307" s="21" t="str">
        <f aca="true" t="shared" si="105" ref="I307:V307">IF(I289&gt;0,IF(I17&gt;0,I289/(I17*0.001),"--"),"--")</f>
        <v>--</v>
      </c>
      <c r="J307" s="21" t="str">
        <f t="shared" si="105"/>
        <v>--</v>
      </c>
      <c r="K307" s="21" t="str">
        <f t="shared" si="105"/>
        <v>--</v>
      </c>
      <c r="L307" s="21" t="str">
        <f t="shared" si="105"/>
        <v>--</v>
      </c>
      <c r="M307" s="21" t="str">
        <f t="shared" si="105"/>
        <v>--</v>
      </c>
      <c r="N307" s="21" t="str">
        <f t="shared" si="105"/>
        <v>--</v>
      </c>
      <c r="O307" s="21" t="str">
        <f t="shared" si="105"/>
        <v>--</v>
      </c>
      <c r="P307" s="21" t="str">
        <f t="shared" si="105"/>
        <v>--</v>
      </c>
      <c r="Q307" s="21" t="str">
        <f>IF(Q289&gt;0,IF(Q17&gt;0,Q289/(Q17*0.001),"--"),"--")</f>
        <v>--</v>
      </c>
      <c r="R307" s="21" t="str">
        <f>IF(R289&gt;0,IF(R17&gt;0,R289/(R17*0.001),"--"),"--")</f>
        <v>--</v>
      </c>
      <c r="S307" s="21" t="str">
        <f>IF(S289&gt;0,IF(S17&gt;0,S289/(S17*0.001),"--"),"--")</f>
        <v>--</v>
      </c>
      <c r="T307" s="21" t="str">
        <f>IF(T289&gt;0,IF(T17&gt;0,T289/(T17*0.001),"--"),"--")</f>
        <v>--</v>
      </c>
      <c r="U307" s="21" t="str">
        <f>IF(U289&gt;0,IF(U17&gt;0,U289/(U17*0.001),"--"),"--")</f>
        <v>--</v>
      </c>
      <c r="V307" s="21" t="str">
        <f t="shared" si="105"/>
        <v>--</v>
      </c>
      <c r="W307" s="25">
        <f>SUM(AB307:AS307)</f>
        <v>0</v>
      </c>
      <c r="X307" s="22" t="e">
        <f>SUMPRODUCT(E$17:V$17,E307:V307)/AA307</f>
        <v>#DIV/0!</v>
      </c>
      <c r="Y307" s="129"/>
      <c r="Z307" s="129"/>
      <c r="AA307" s="160">
        <f>SUMPRODUCT(E$17:V$17,AB307:AS307)</f>
        <v>0</v>
      </c>
      <c r="AB307" s="1">
        <f>IF(ISERROR(1/E307),0,1)</f>
        <v>0</v>
      </c>
      <c r="AC307" s="1">
        <f>IF(ISERROR(1/F307),0,1)</f>
        <v>0</v>
      </c>
      <c r="AD307" s="1">
        <f>IF(ISERROR(1/G307),0,1)</f>
        <v>0</v>
      </c>
      <c r="AE307" s="1">
        <f>IF(ISERROR(1/H307),0,1)</f>
        <v>0</v>
      </c>
      <c r="AF307" s="1">
        <f>IF(ISERROR(1/I307),0,1)</f>
        <v>0</v>
      </c>
      <c r="AG307" s="1">
        <f>IF(ISERROR(1/J307),0,1)</f>
        <v>0</v>
      </c>
      <c r="AH307" s="1">
        <f>IF(ISERROR(1/Q307),0,1)</f>
        <v>0</v>
      </c>
      <c r="AI307" s="1">
        <f t="shared" si="101"/>
        <v>0</v>
      </c>
      <c r="AJ307" s="1">
        <f t="shared" si="101"/>
        <v>0</v>
      </c>
      <c r="AK307" s="1">
        <f t="shared" si="101"/>
        <v>0</v>
      </c>
      <c r="AL307" s="1">
        <f>IF(ISERROR(1/R307),0,1)</f>
        <v>0</v>
      </c>
      <c r="AM307" s="1">
        <f>IF(ISERROR(1/S307),0,1)</f>
        <v>0</v>
      </c>
      <c r="AN307" s="1">
        <f>IF(ISERROR(1/N307),0,1)</f>
        <v>0</v>
      </c>
      <c r="AO307" s="1">
        <f>IF(ISERROR(1/T307),0,1)</f>
        <v>0</v>
      </c>
      <c r="AP307" s="1">
        <f>IF(ISERROR(1/U307),0,1)</f>
        <v>0</v>
      </c>
      <c r="AQ307" s="1">
        <f>IF(ISERROR(1/O307),0,1)</f>
        <v>0</v>
      </c>
      <c r="AR307" s="1">
        <f>IF(ISERROR(1/P307),0,1)</f>
        <v>0</v>
      </c>
      <c r="AS307" s="1">
        <f>IF(ISERROR(1/V307),0,1)</f>
        <v>0</v>
      </c>
    </row>
    <row r="308" spans="2:24" ht="18.75">
      <c r="B308" s="98" t="s">
        <v>146</v>
      </c>
      <c r="C308" s="98"/>
      <c r="D308" s="287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100"/>
    </row>
    <row r="309" spans="2:24" ht="18.75">
      <c r="B309" s="370" t="s">
        <v>45</v>
      </c>
      <c r="C309" s="3" t="s">
        <v>105</v>
      </c>
      <c r="D309" s="256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65"/>
      <c r="X309" s="166"/>
    </row>
    <row r="310" spans="2:24" ht="18.75">
      <c r="B310" s="339"/>
      <c r="C310" s="416" t="s">
        <v>41</v>
      </c>
      <c r="D310" s="417"/>
      <c r="E310" s="162">
        <v>2020</v>
      </c>
      <c r="F310" s="162"/>
      <c r="G310" s="162">
        <v>2006</v>
      </c>
      <c r="H310" s="162">
        <v>2007</v>
      </c>
      <c r="I310" s="162"/>
      <c r="J310" s="344"/>
      <c r="K310" s="163"/>
      <c r="L310" s="163"/>
      <c r="M310" s="162"/>
      <c r="N310" s="162"/>
      <c r="O310" s="162"/>
      <c r="P310" s="162"/>
      <c r="Q310" s="162"/>
      <c r="R310" s="162" t="s">
        <v>94</v>
      </c>
      <c r="S310" s="162"/>
      <c r="T310" s="163">
        <v>2008</v>
      </c>
      <c r="U310" s="162" t="s">
        <v>102</v>
      </c>
      <c r="V310" s="164"/>
      <c r="W310" s="167"/>
      <c r="X310" s="168"/>
    </row>
    <row r="311" spans="2:24" ht="18.75">
      <c r="B311" s="339"/>
      <c r="C311" s="396" t="s">
        <v>96</v>
      </c>
      <c r="D311" s="357"/>
      <c r="E311" s="14">
        <v>53421</v>
      </c>
      <c r="F311" s="14"/>
      <c r="G311" s="14">
        <v>6058</v>
      </c>
      <c r="H311" s="14">
        <v>1470</v>
      </c>
      <c r="I311" s="14"/>
      <c r="J311" s="14"/>
      <c r="K311" s="15"/>
      <c r="L311" s="15"/>
      <c r="M311" s="14"/>
      <c r="N311" s="14"/>
      <c r="O311" s="14"/>
      <c r="P311" s="14"/>
      <c r="Q311" s="14"/>
      <c r="R311" s="14">
        <v>91</v>
      </c>
      <c r="S311" s="64"/>
      <c r="T311" s="15">
        <v>63</v>
      </c>
      <c r="U311" s="14">
        <v>116</v>
      </c>
      <c r="V311" s="19"/>
      <c r="W311" s="167"/>
      <c r="X311" s="168"/>
    </row>
    <row r="312" spans="2:24" ht="18.75">
      <c r="B312" s="339"/>
      <c r="C312" s="396" t="s">
        <v>97</v>
      </c>
      <c r="D312" s="357"/>
      <c r="E312" s="14">
        <v>17431</v>
      </c>
      <c r="F312" s="14"/>
      <c r="G312" s="14">
        <v>4464</v>
      </c>
      <c r="H312" s="14">
        <v>3300</v>
      </c>
      <c r="I312" s="14"/>
      <c r="J312" s="14"/>
      <c r="K312" s="15"/>
      <c r="L312" s="15"/>
      <c r="M312" s="14"/>
      <c r="N312" s="14"/>
      <c r="O312" s="14"/>
      <c r="P312" s="14"/>
      <c r="Q312" s="58"/>
      <c r="R312" s="14">
        <v>53</v>
      </c>
      <c r="S312" s="64"/>
      <c r="T312" s="15" t="s">
        <v>104</v>
      </c>
      <c r="U312" s="14" t="s">
        <v>101</v>
      </c>
      <c r="V312" s="19"/>
      <c r="W312" s="167"/>
      <c r="X312" s="168"/>
    </row>
    <row r="313" spans="2:24" ht="18.75">
      <c r="B313" s="339"/>
      <c r="C313" s="391" t="s">
        <v>95</v>
      </c>
      <c r="D313" s="355"/>
      <c r="E313" s="14">
        <v>26693</v>
      </c>
      <c r="F313" s="81"/>
      <c r="G313" s="13">
        <v>6227</v>
      </c>
      <c r="H313" s="17">
        <v>1720</v>
      </c>
      <c r="I313" s="14"/>
      <c r="J313" s="14"/>
      <c r="K313" s="15"/>
      <c r="L313" s="15"/>
      <c r="M313" s="14"/>
      <c r="N313" s="14"/>
      <c r="O313" s="14"/>
      <c r="P313" s="14"/>
      <c r="Q313" s="14"/>
      <c r="R313" s="15">
        <v>61</v>
      </c>
      <c r="S313" s="15"/>
      <c r="T313" s="16">
        <v>1</v>
      </c>
      <c r="U313" s="14">
        <v>8</v>
      </c>
      <c r="V313" s="18"/>
      <c r="W313" s="167"/>
      <c r="X313" s="168"/>
    </row>
    <row r="314" spans="2:24" ht="18.75">
      <c r="B314" s="339"/>
      <c r="C314" s="391" t="s">
        <v>98</v>
      </c>
      <c r="D314" s="355"/>
      <c r="E314" s="14">
        <v>52332</v>
      </c>
      <c r="F314" s="14"/>
      <c r="G314" s="14">
        <v>3393</v>
      </c>
      <c r="H314" s="14">
        <v>3810</v>
      </c>
      <c r="I314" s="64"/>
      <c r="J314" s="64"/>
      <c r="K314" s="64"/>
      <c r="L314" s="64"/>
      <c r="M314" s="64"/>
      <c r="N314" s="64"/>
      <c r="O314" s="64"/>
      <c r="P314" s="64"/>
      <c r="Q314" s="64"/>
      <c r="R314" s="64" t="s">
        <v>101</v>
      </c>
      <c r="S314" s="64"/>
      <c r="T314" s="15">
        <v>117</v>
      </c>
      <c r="U314" s="14" t="s">
        <v>101</v>
      </c>
      <c r="V314" s="19"/>
      <c r="W314" s="167"/>
      <c r="X314" s="168"/>
    </row>
    <row r="315" spans="2:24" ht="18.75">
      <c r="B315" s="339"/>
      <c r="C315" s="391" t="s">
        <v>103</v>
      </c>
      <c r="D315" s="355"/>
      <c r="E315" s="14">
        <v>804</v>
      </c>
      <c r="F315" s="14"/>
      <c r="G315" s="14">
        <v>151</v>
      </c>
      <c r="H315" s="14">
        <v>550</v>
      </c>
      <c r="I315" s="14"/>
      <c r="J315" s="14"/>
      <c r="K315" s="14"/>
      <c r="L315" s="14"/>
      <c r="M315" s="14"/>
      <c r="N315" s="14"/>
      <c r="O315" s="14"/>
      <c r="P315" s="14"/>
      <c r="Q315" s="14"/>
      <c r="R315" s="14">
        <v>4</v>
      </c>
      <c r="S315" s="14"/>
      <c r="T315" s="14">
        <v>6</v>
      </c>
      <c r="U315" s="14">
        <v>4</v>
      </c>
      <c r="V315" s="14"/>
      <c r="W315" s="167"/>
      <c r="X315" s="168"/>
    </row>
    <row r="316" spans="2:24" ht="18.75">
      <c r="B316" s="339"/>
      <c r="C316" s="391" t="s">
        <v>99</v>
      </c>
      <c r="D316" s="355"/>
      <c r="E316" s="14">
        <v>25467</v>
      </c>
      <c r="F316" s="14"/>
      <c r="G316" s="14">
        <v>5527</v>
      </c>
      <c r="H316" s="14">
        <v>4440</v>
      </c>
      <c r="I316" s="14"/>
      <c r="J316" s="14"/>
      <c r="K316" s="14"/>
      <c r="L316" s="14"/>
      <c r="M316" s="14"/>
      <c r="N316" s="14"/>
      <c r="O316" s="14"/>
      <c r="P316" s="14"/>
      <c r="Q316" s="14"/>
      <c r="R316" s="14" t="s">
        <v>101</v>
      </c>
      <c r="S316" s="14"/>
      <c r="T316" s="14">
        <v>356</v>
      </c>
      <c r="U316" s="14">
        <v>49</v>
      </c>
      <c r="V316" s="14"/>
      <c r="W316" s="167"/>
      <c r="X316" s="168"/>
    </row>
    <row r="317" spans="2:24" ht="18.75">
      <c r="B317" s="339"/>
      <c r="C317" s="391" t="s">
        <v>100</v>
      </c>
      <c r="D317" s="355"/>
      <c r="E317" s="14">
        <v>62705</v>
      </c>
      <c r="F317" s="14"/>
      <c r="G317" s="14">
        <v>8484</v>
      </c>
      <c r="H317" s="14">
        <v>350</v>
      </c>
      <c r="I317" s="14"/>
      <c r="J317" s="14"/>
      <c r="K317" s="14"/>
      <c r="L317" s="14"/>
      <c r="M317" s="14"/>
      <c r="N317" s="14"/>
      <c r="O317" s="14"/>
      <c r="P317" s="14"/>
      <c r="Q317" s="14"/>
      <c r="R317" s="14">
        <v>5</v>
      </c>
      <c r="S317" s="14"/>
      <c r="T317" s="14" t="s">
        <v>101</v>
      </c>
      <c r="U317" s="14" t="s">
        <v>101</v>
      </c>
      <c r="V317" s="14"/>
      <c r="W317" s="167"/>
      <c r="X317" s="168"/>
    </row>
    <row r="318" spans="2:24" ht="18.75">
      <c r="B318" s="339"/>
      <c r="C318" s="391" t="s">
        <v>60</v>
      </c>
      <c r="D318" s="355"/>
      <c r="E318" s="14">
        <v>238853</v>
      </c>
      <c r="F318" s="14"/>
      <c r="G318" s="14">
        <v>34304</v>
      </c>
      <c r="H318" s="14">
        <v>15640</v>
      </c>
      <c r="I318" s="14"/>
      <c r="J318" s="14"/>
      <c r="K318" s="14"/>
      <c r="L318" s="14"/>
      <c r="M318" s="14"/>
      <c r="N318" s="14"/>
      <c r="O318" s="14"/>
      <c r="P318" s="14"/>
      <c r="Q318" s="14"/>
      <c r="R318" s="14">
        <v>214</v>
      </c>
      <c r="S318" s="14"/>
      <c r="T318" s="14" t="s">
        <v>4</v>
      </c>
      <c r="U318" s="14">
        <v>177</v>
      </c>
      <c r="V318" s="14"/>
      <c r="W318" s="169"/>
      <c r="X318" s="170"/>
    </row>
    <row r="319" spans="2:24" ht="18.75">
      <c r="B319" s="339"/>
      <c r="C319" s="3" t="s">
        <v>106</v>
      </c>
      <c r="D319" s="256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65"/>
      <c r="X319" s="166"/>
    </row>
    <row r="320" spans="2:24" ht="18.75">
      <c r="B320" s="339"/>
      <c r="C320" s="416" t="s">
        <v>41</v>
      </c>
      <c r="D320" s="417"/>
      <c r="E320" s="162">
        <v>2035</v>
      </c>
      <c r="F320" s="162" t="s">
        <v>94</v>
      </c>
      <c r="G320" s="162">
        <v>2006</v>
      </c>
      <c r="H320" s="162">
        <v>2007</v>
      </c>
      <c r="I320" s="162"/>
      <c r="J320" s="345" t="s">
        <v>164</v>
      </c>
      <c r="K320" s="163"/>
      <c r="L320" s="163"/>
      <c r="M320" s="162"/>
      <c r="N320" s="162"/>
      <c r="O320" s="162"/>
      <c r="P320" s="162"/>
      <c r="Q320" s="279" t="s">
        <v>102</v>
      </c>
      <c r="R320" s="162" t="s">
        <v>94</v>
      </c>
      <c r="S320" s="162"/>
      <c r="T320" s="163">
        <v>2008</v>
      </c>
      <c r="U320" s="162"/>
      <c r="V320" s="164"/>
      <c r="W320" s="167"/>
      <c r="X320" s="168"/>
    </row>
    <row r="321" spans="2:24" ht="18.75">
      <c r="B321" s="339"/>
      <c r="C321" s="396" t="s">
        <v>96</v>
      </c>
      <c r="D321" s="357"/>
      <c r="E321" s="14">
        <v>94616</v>
      </c>
      <c r="F321" s="14">
        <v>7000</v>
      </c>
      <c r="G321" s="14">
        <v>7947</v>
      </c>
      <c r="H321" s="14">
        <v>2350</v>
      </c>
      <c r="I321" s="14"/>
      <c r="J321" s="346">
        <v>1700</v>
      </c>
      <c r="K321" s="15"/>
      <c r="L321" s="15"/>
      <c r="M321" s="14"/>
      <c r="N321" s="14"/>
      <c r="O321" s="14"/>
      <c r="P321" s="14"/>
      <c r="Q321" s="14">
        <v>2540</v>
      </c>
      <c r="R321" s="14">
        <v>144</v>
      </c>
      <c r="S321" s="64"/>
      <c r="T321" s="15">
        <v>40</v>
      </c>
      <c r="U321" s="14"/>
      <c r="V321" s="19"/>
      <c r="W321" s="167"/>
      <c r="X321" s="168"/>
    </row>
    <row r="322" spans="2:24" ht="18.75">
      <c r="B322" s="339"/>
      <c r="C322" s="396" t="s">
        <v>97</v>
      </c>
      <c r="D322" s="357"/>
      <c r="E322" s="14">
        <v>40705</v>
      </c>
      <c r="F322" s="14">
        <v>3000</v>
      </c>
      <c r="G322" s="14">
        <v>7158</v>
      </c>
      <c r="H322" s="14">
        <v>8950</v>
      </c>
      <c r="I322" s="14"/>
      <c r="J322" s="346">
        <v>2800</v>
      </c>
      <c r="K322" s="15"/>
      <c r="L322" s="15"/>
      <c r="M322" s="14"/>
      <c r="N322" s="14"/>
      <c r="O322" s="14"/>
      <c r="P322" s="14"/>
      <c r="Q322" s="58" t="s">
        <v>101</v>
      </c>
      <c r="R322" s="14">
        <v>72</v>
      </c>
      <c r="S322" s="64"/>
      <c r="T322" s="15" t="s">
        <v>104</v>
      </c>
      <c r="U322" s="14"/>
      <c r="V322" s="19"/>
      <c r="W322" s="167"/>
      <c r="X322" s="168"/>
    </row>
    <row r="323" spans="2:24" ht="18.75">
      <c r="B323" s="339"/>
      <c r="C323" s="391" t="s">
        <v>95</v>
      </c>
      <c r="D323" s="355"/>
      <c r="E323" s="14">
        <v>54664</v>
      </c>
      <c r="F323" s="81">
        <v>30000</v>
      </c>
      <c r="G323" s="13">
        <v>11381</v>
      </c>
      <c r="H323" s="17">
        <v>4100</v>
      </c>
      <c r="I323" s="14"/>
      <c r="J323" s="346">
        <v>700</v>
      </c>
      <c r="K323" s="15"/>
      <c r="L323" s="15"/>
      <c r="M323" s="14"/>
      <c r="N323" s="14"/>
      <c r="O323" s="14"/>
      <c r="P323" s="14"/>
      <c r="Q323" s="14">
        <v>1869</v>
      </c>
      <c r="R323" s="15">
        <v>83</v>
      </c>
      <c r="S323" s="15"/>
      <c r="T323" s="16">
        <v>1</v>
      </c>
      <c r="U323" s="14"/>
      <c r="V323" s="18"/>
      <c r="W323" s="167"/>
      <c r="X323" s="168"/>
    </row>
    <row r="324" spans="2:24" ht="18.75">
      <c r="B324" s="339"/>
      <c r="C324" s="391" t="s">
        <v>98</v>
      </c>
      <c r="D324" s="355"/>
      <c r="E324" s="14">
        <v>164428</v>
      </c>
      <c r="F324" s="14">
        <v>111000</v>
      </c>
      <c r="G324" s="14">
        <v>6495</v>
      </c>
      <c r="H324" s="14">
        <v>10150</v>
      </c>
      <c r="I324" s="64"/>
      <c r="J324" s="348">
        <v>709</v>
      </c>
      <c r="K324" s="64"/>
      <c r="L324" s="64"/>
      <c r="M324" s="64"/>
      <c r="N324" s="64"/>
      <c r="O324" s="64"/>
      <c r="P324" s="64"/>
      <c r="Q324" s="64" t="s">
        <v>101</v>
      </c>
      <c r="R324" s="64" t="s">
        <v>101</v>
      </c>
      <c r="S324" s="64"/>
      <c r="T324" s="15">
        <v>118</v>
      </c>
      <c r="U324" s="14"/>
      <c r="V324" s="19"/>
      <c r="W324" s="167"/>
      <c r="X324" s="168"/>
    </row>
    <row r="325" spans="2:24" ht="18.75">
      <c r="B325" s="339"/>
      <c r="C325" s="391" t="s">
        <v>103</v>
      </c>
      <c r="D325" s="355"/>
      <c r="E325" s="14">
        <v>1826</v>
      </c>
      <c r="F325" s="14">
        <v>1000</v>
      </c>
      <c r="G325" s="14">
        <v>377</v>
      </c>
      <c r="H325" s="14">
        <v>1400</v>
      </c>
      <c r="I325" s="14"/>
      <c r="J325" s="346">
        <v>15</v>
      </c>
      <c r="K325" s="14"/>
      <c r="L325" s="14"/>
      <c r="M325" s="14"/>
      <c r="N325" s="14"/>
      <c r="O325" s="14"/>
      <c r="P325" s="14"/>
      <c r="Q325" s="14">
        <v>261</v>
      </c>
      <c r="R325" s="14">
        <v>7</v>
      </c>
      <c r="S325" s="14"/>
      <c r="T325" s="14">
        <v>6</v>
      </c>
      <c r="U325" s="14"/>
      <c r="V325" s="14"/>
      <c r="W325" s="167"/>
      <c r="X325" s="168"/>
    </row>
    <row r="326" spans="2:24" ht="18.75">
      <c r="B326" s="339"/>
      <c r="C326" s="391" t="s">
        <v>99</v>
      </c>
      <c r="D326" s="355"/>
      <c r="E326" s="14">
        <v>57600</v>
      </c>
      <c r="F326" s="14">
        <v>46000</v>
      </c>
      <c r="G326" s="14">
        <v>9649</v>
      </c>
      <c r="H326" s="14">
        <v>13800</v>
      </c>
      <c r="I326" s="14"/>
      <c r="J326" s="346">
        <v>1550</v>
      </c>
      <c r="K326" s="14"/>
      <c r="L326" s="14"/>
      <c r="M326" s="14"/>
      <c r="N326" s="14"/>
      <c r="O326" s="14"/>
      <c r="P326" s="14"/>
      <c r="Q326" s="14">
        <v>1713</v>
      </c>
      <c r="R326" s="14" t="s">
        <v>101</v>
      </c>
      <c r="S326" s="14"/>
      <c r="T326" s="14">
        <v>230</v>
      </c>
      <c r="U326" s="14"/>
      <c r="V326" s="14"/>
      <c r="W326" s="167"/>
      <c r="X326" s="168"/>
    </row>
    <row r="327" spans="2:24" ht="18.75">
      <c r="B327" s="339"/>
      <c r="C327" s="391" t="s">
        <v>100</v>
      </c>
      <c r="D327" s="355"/>
      <c r="E327" s="14">
        <v>117831</v>
      </c>
      <c r="F327" s="14">
        <v>3600</v>
      </c>
      <c r="G327" s="14">
        <v>11982</v>
      </c>
      <c r="H327" s="14">
        <v>700</v>
      </c>
      <c r="I327" s="14"/>
      <c r="J327" s="64" t="s">
        <v>101</v>
      </c>
      <c r="K327" s="14"/>
      <c r="L327" s="14"/>
      <c r="M327" s="14"/>
      <c r="N327" s="14"/>
      <c r="O327" s="14"/>
      <c r="P327" s="14"/>
      <c r="Q327" s="14">
        <v>135</v>
      </c>
      <c r="R327" s="14">
        <v>12</v>
      </c>
      <c r="S327" s="14"/>
      <c r="T327" s="14" t="s">
        <v>101</v>
      </c>
      <c r="U327" s="14"/>
      <c r="V327" s="14"/>
      <c r="W327" s="167"/>
      <c r="X327" s="168"/>
    </row>
    <row r="328" spans="2:24" ht="19.5" thickBot="1">
      <c r="B328" s="340"/>
      <c r="C328" s="391" t="s">
        <v>60</v>
      </c>
      <c r="D328" s="355"/>
      <c r="E328" s="200">
        <v>531670</v>
      </c>
      <c r="F328" s="200">
        <v>201600</v>
      </c>
      <c r="G328" s="200">
        <v>54989</v>
      </c>
      <c r="H328" s="200">
        <v>41450</v>
      </c>
      <c r="I328" s="200"/>
      <c r="J328" s="347">
        <f>SUM(J321:J327)</f>
        <v>7474</v>
      </c>
      <c r="K328" s="200"/>
      <c r="L328" s="200"/>
      <c r="M328" s="200"/>
      <c r="N328" s="200"/>
      <c r="O328" s="200"/>
      <c r="P328" s="200"/>
      <c r="Q328" s="200">
        <v>6518</v>
      </c>
      <c r="R328" s="200">
        <v>318</v>
      </c>
      <c r="S328" s="200"/>
      <c r="T328" s="200" t="s">
        <v>4</v>
      </c>
      <c r="U328" s="200"/>
      <c r="V328" s="200"/>
      <c r="W328" s="201"/>
      <c r="X328" s="202"/>
    </row>
    <row r="329" spans="2:24" ht="18.75">
      <c r="B329" s="364" t="s">
        <v>109</v>
      </c>
      <c r="C329" s="94" t="s">
        <v>107</v>
      </c>
      <c r="D329" s="288"/>
      <c r="E329" s="95"/>
      <c r="F329" s="95"/>
      <c r="G329" s="95"/>
      <c r="H329" s="95"/>
      <c r="I329" s="95"/>
      <c r="J329" s="95"/>
      <c r="K329" s="95"/>
      <c r="L329" s="95"/>
      <c r="M329" s="95"/>
      <c r="N329" s="95"/>
      <c r="O329" s="95"/>
      <c r="P329" s="95"/>
      <c r="Q329" s="95"/>
      <c r="R329" s="95"/>
      <c r="S329" s="95"/>
      <c r="T329" s="95"/>
      <c r="U329" s="95"/>
      <c r="V329" s="95"/>
      <c r="W329" s="203"/>
      <c r="X329" s="204"/>
    </row>
    <row r="330" spans="2:24" ht="18">
      <c r="B330" s="385"/>
      <c r="C330" s="396" t="s">
        <v>96</v>
      </c>
      <c r="D330" s="357"/>
      <c r="E330" s="115">
        <f aca="true" t="shared" si="106" ref="E330:V330">IF(ISERROR(1/E318),"--",IF(ISERROR(1/E311),"--",E311/E318))</f>
        <v>0.22365639116946406</v>
      </c>
      <c r="F330" s="115" t="str">
        <f t="shared" si="106"/>
        <v>--</v>
      </c>
      <c r="G330" s="115">
        <f t="shared" si="106"/>
        <v>0.17659748134328357</v>
      </c>
      <c r="H330" s="115">
        <f t="shared" si="106"/>
        <v>0.09398976982097186</v>
      </c>
      <c r="I330" s="115" t="str">
        <f t="shared" si="106"/>
        <v>--</v>
      </c>
      <c r="J330" s="115" t="str">
        <f t="shared" si="106"/>
        <v>--</v>
      </c>
      <c r="K330" s="115" t="str">
        <f t="shared" si="106"/>
        <v>--</v>
      </c>
      <c r="L330" s="115" t="str">
        <f t="shared" si="106"/>
        <v>--</v>
      </c>
      <c r="M330" s="115" t="str">
        <f t="shared" si="106"/>
        <v>--</v>
      </c>
      <c r="N330" s="115" t="str">
        <f t="shared" si="106"/>
        <v>--</v>
      </c>
      <c r="O330" s="115" t="str">
        <f t="shared" si="106"/>
        <v>--</v>
      </c>
      <c r="P330" s="115" t="str">
        <f t="shared" si="106"/>
        <v>--</v>
      </c>
      <c r="Q330" s="115" t="str">
        <f>IF(ISERROR(1/Q318),"--",IF(ISERROR(1/Q311),"--",Q311/Q318))</f>
        <v>--</v>
      </c>
      <c r="R330" s="115">
        <f>IF(ISERROR(1/R318),"--",IF(ISERROR(1/R311),"--",R311/R318))</f>
        <v>0.4252336448598131</v>
      </c>
      <c r="S330" s="115" t="str">
        <f>IF(ISERROR(1/S318),"--",IF(ISERROR(1/S311),"--",S311/S318))</f>
        <v>--</v>
      </c>
      <c r="T330" s="115" t="str">
        <f>IF(ISERROR(1/T318),"--",IF(ISERROR(1/T311),"--",T311/T318))</f>
        <v>--</v>
      </c>
      <c r="U330" s="115">
        <f>IF(ISERROR(1/U318),"--",IF(ISERROR(1/U311),"--",U311/U318))</f>
        <v>0.655367231638418</v>
      </c>
      <c r="V330" s="116" t="str">
        <f t="shared" si="106"/>
        <v>--</v>
      </c>
      <c r="W330" s="205"/>
      <c r="X330" s="206"/>
    </row>
    <row r="331" spans="2:24" ht="18">
      <c r="B331" s="385"/>
      <c r="C331" s="396" t="s">
        <v>97</v>
      </c>
      <c r="D331" s="357"/>
      <c r="E331" s="115">
        <f aca="true" t="shared" si="107" ref="E331:V331">IF(ISERROR(1/E318),"--",IF(ISERROR(1/E312),"--",E312/E318))</f>
        <v>0.07297794040686112</v>
      </c>
      <c r="F331" s="115" t="str">
        <f t="shared" si="107"/>
        <v>--</v>
      </c>
      <c r="G331" s="115">
        <f t="shared" si="107"/>
        <v>0.13013059701492538</v>
      </c>
      <c r="H331" s="115">
        <f t="shared" si="107"/>
        <v>0.21099744245524296</v>
      </c>
      <c r="I331" s="115" t="str">
        <f t="shared" si="107"/>
        <v>--</v>
      </c>
      <c r="J331" s="115" t="str">
        <f t="shared" si="107"/>
        <v>--</v>
      </c>
      <c r="K331" s="115" t="str">
        <f t="shared" si="107"/>
        <v>--</v>
      </c>
      <c r="L331" s="115" t="str">
        <f t="shared" si="107"/>
        <v>--</v>
      </c>
      <c r="M331" s="115" t="str">
        <f t="shared" si="107"/>
        <v>--</v>
      </c>
      <c r="N331" s="115" t="str">
        <f t="shared" si="107"/>
        <v>--</v>
      </c>
      <c r="O331" s="115" t="str">
        <f t="shared" si="107"/>
        <v>--</v>
      </c>
      <c r="P331" s="115" t="str">
        <f t="shared" si="107"/>
        <v>--</v>
      </c>
      <c r="Q331" s="115" t="str">
        <f>IF(ISERROR(1/Q318),"--",IF(ISERROR(1/Q312),"--",Q312/Q318))</f>
        <v>--</v>
      </c>
      <c r="R331" s="115">
        <f>IF(ISERROR(1/R318),"--",IF(ISERROR(1/R312),"--",R312/R318))</f>
        <v>0.24766355140186916</v>
      </c>
      <c r="S331" s="115" t="str">
        <f>IF(ISERROR(1/S318),"--",IF(ISERROR(1/S312),"--",S312/S318))</f>
        <v>--</v>
      </c>
      <c r="T331" s="115" t="str">
        <f>IF(ISERROR(1/T318),"--",IF(ISERROR(1/T312),"--",T312/T318))</f>
        <v>--</v>
      </c>
      <c r="U331" s="115" t="str">
        <f>IF(ISERROR(1/U318),"--",IF(ISERROR(1/U312),"--",U312/U318))</f>
        <v>--</v>
      </c>
      <c r="V331" s="116" t="str">
        <f t="shared" si="107"/>
        <v>--</v>
      </c>
      <c r="W331" s="205"/>
      <c r="X331" s="206"/>
    </row>
    <row r="332" spans="2:24" ht="18">
      <c r="B332" s="385"/>
      <c r="C332" s="391" t="s">
        <v>95</v>
      </c>
      <c r="D332" s="355"/>
      <c r="E332" s="115">
        <f aca="true" t="shared" si="108" ref="E332:V332">IF(ISERROR(1/E318),"--",IF(ISERROR(1/E313),"--",E313/E318))</f>
        <v>0.1117549287637166</v>
      </c>
      <c r="F332" s="115" t="str">
        <f t="shared" si="108"/>
        <v>--</v>
      </c>
      <c r="G332" s="115">
        <f t="shared" si="108"/>
        <v>0.18152402052238806</v>
      </c>
      <c r="H332" s="115">
        <f t="shared" si="108"/>
        <v>0.10997442455242967</v>
      </c>
      <c r="I332" s="115" t="str">
        <f t="shared" si="108"/>
        <v>--</v>
      </c>
      <c r="J332" s="115" t="str">
        <f t="shared" si="108"/>
        <v>--</v>
      </c>
      <c r="K332" s="115" t="str">
        <f t="shared" si="108"/>
        <v>--</v>
      </c>
      <c r="L332" s="115" t="str">
        <f t="shared" si="108"/>
        <v>--</v>
      </c>
      <c r="M332" s="115" t="str">
        <f t="shared" si="108"/>
        <v>--</v>
      </c>
      <c r="N332" s="115" t="str">
        <f t="shared" si="108"/>
        <v>--</v>
      </c>
      <c r="O332" s="115" t="str">
        <f t="shared" si="108"/>
        <v>--</v>
      </c>
      <c r="P332" s="115" t="str">
        <f t="shared" si="108"/>
        <v>--</v>
      </c>
      <c r="Q332" s="115" t="str">
        <f>IF(ISERROR(1/Q318),"--",IF(ISERROR(1/Q313),"--",Q313/Q318))</f>
        <v>--</v>
      </c>
      <c r="R332" s="115">
        <f>IF(ISERROR(1/R318),"--",IF(ISERROR(1/R313),"--",R313/R318))</f>
        <v>0.2850467289719626</v>
      </c>
      <c r="S332" s="115" t="str">
        <f>IF(ISERROR(1/S318),"--",IF(ISERROR(1/S313),"--",S313/S318))</f>
        <v>--</v>
      </c>
      <c r="T332" s="115" t="str">
        <f>IF(ISERROR(1/T318),"--",IF(ISERROR(1/T313),"--",T313/T318))</f>
        <v>--</v>
      </c>
      <c r="U332" s="115">
        <f>IF(ISERROR(1/U318),"--",IF(ISERROR(1/U313),"--",U313/U318))</f>
        <v>0.04519774011299435</v>
      </c>
      <c r="V332" s="116" t="str">
        <f t="shared" si="108"/>
        <v>--</v>
      </c>
      <c r="W332" s="205"/>
      <c r="X332" s="206"/>
    </row>
    <row r="333" spans="2:24" ht="18">
      <c r="B333" s="385"/>
      <c r="C333" s="391" t="s">
        <v>98</v>
      </c>
      <c r="D333" s="355"/>
      <c r="E333" s="115">
        <f aca="true" t="shared" si="109" ref="E333:V333">IF(ISERROR(1/E318),"--",IF(ISERROR(1/E314),"--",E314/E318))</f>
        <v>0.21909710156456064</v>
      </c>
      <c r="F333" s="115" t="str">
        <f t="shared" si="109"/>
        <v>--</v>
      </c>
      <c r="G333" s="115">
        <f t="shared" si="109"/>
        <v>0.09890974813432836</v>
      </c>
      <c r="H333" s="115">
        <f t="shared" si="109"/>
        <v>0.24360613810741688</v>
      </c>
      <c r="I333" s="115" t="str">
        <f t="shared" si="109"/>
        <v>--</v>
      </c>
      <c r="J333" s="115" t="str">
        <f t="shared" si="109"/>
        <v>--</v>
      </c>
      <c r="K333" s="115" t="str">
        <f t="shared" si="109"/>
        <v>--</v>
      </c>
      <c r="L333" s="115" t="str">
        <f t="shared" si="109"/>
        <v>--</v>
      </c>
      <c r="M333" s="115" t="str">
        <f t="shared" si="109"/>
        <v>--</v>
      </c>
      <c r="N333" s="115" t="str">
        <f t="shared" si="109"/>
        <v>--</v>
      </c>
      <c r="O333" s="115" t="str">
        <f t="shared" si="109"/>
        <v>--</v>
      </c>
      <c r="P333" s="115" t="str">
        <f t="shared" si="109"/>
        <v>--</v>
      </c>
      <c r="Q333" s="115" t="str">
        <f>IF(ISERROR(1/Q318),"--",IF(ISERROR(1/Q314),"--",Q314/Q318))</f>
        <v>--</v>
      </c>
      <c r="R333" s="115" t="str">
        <f>IF(ISERROR(1/R318),"--",IF(ISERROR(1/R314),"--",R314/R318))</f>
        <v>--</v>
      </c>
      <c r="S333" s="115" t="str">
        <f>IF(ISERROR(1/S318),"--",IF(ISERROR(1/S314),"--",S314/S318))</f>
        <v>--</v>
      </c>
      <c r="T333" s="115" t="str">
        <f>IF(ISERROR(1/T318),"--",IF(ISERROR(1/T314),"--",T314/T318))</f>
        <v>--</v>
      </c>
      <c r="U333" s="115" t="str">
        <f>IF(ISERROR(1/U318),"--",IF(ISERROR(1/U314),"--",U314/U318))</f>
        <v>--</v>
      </c>
      <c r="V333" s="116" t="str">
        <f t="shared" si="109"/>
        <v>--</v>
      </c>
      <c r="W333" s="205"/>
      <c r="X333" s="206"/>
    </row>
    <row r="334" spans="2:24" ht="18">
      <c r="B334" s="385"/>
      <c r="C334" s="391" t="s">
        <v>103</v>
      </c>
      <c r="D334" s="355"/>
      <c r="E334" s="115">
        <f aca="true" t="shared" si="110" ref="E334:V334">IF(ISERROR(1/E318),"--",IF(ISERROR(1/E315),"--",E315/E318))</f>
        <v>0.003366087091223472</v>
      </c>
      <c r="F334" s="115" t="str">
        <f t="shared" si="110"/>
        <v>--</v>
      </c>
      <c r="G334" s="115">
        <f t="shared" si="110"/>
        <v>0.004401819029850746</v>
      </c>
      <c r="H334" s="115">
        <f t="shared" si="110"/>
        <v>0.03516624040920716</v>
      </c>
      <c r="I334" s="115" t="str">
        <f t="shared" si="110"/>
        <v>--</v>
      </c>
      <c r="J334" s="115" t="str">
        <f t="shared" si="110"/>
        <v>--</v>
      </c>
      <c r="K334" s="115" t="str">
        <f t="shared" si="110"/>
        <v>--</v>
      </c>
      <c r="L334" s="115" t="str">
        <f t="shared" si="110"/>
        <v>--</v>
      </c>
      <c r="M334" s="115" t="str">
        <f t="shared" si="110"/>
        <v>--</v>
      </c>
      <c r="N334" s="115" t="str">
        <f t="shared" si="110"/>
        <v>--</v>
      </c>
      <c r="O334" s="115" t="str">
        <f t="shared" si="110"/>
        <v>--</v>
      </c>
      <c r="P334" s="115" t="str">
        <f t="shared" si="110"/>
        <v>--</v>
      </c>
      <c r="Q334" s="115" t="str">
        <f>IF(ISERROR(1/Q318),"--",IF(ISERROR(1/Q315),"--",Q315/Q318))</f>
        <v>--</v>
      </c>
      <c r="R334" s="115">
        <f>IF(ISERROR(1/R318),"--",IF(ISERROR(1/R315),"--",R315/R318))</f>
        <v>0.018691588785046728</v>
      </c>
      <c r="S334" s="115" t="str">
        <f>IF(ISERROR(1/S318),"--",IF(ISERROR(1/S315),"--",S315/S318))</f>
        <v>--</v>
      </c>
      <c r="T334" s="115" t="str">
        <f>IF(ISERROR(1/T318),"--",IF(ISERROR(1/T315),"--",T315/T318))</f>
        <v>--</v>
      </c>
      <c r="U334" s="115">
        <f>IF(ISERROR(1/U318),"--",IF(ISERROR(1/U315),"--",U315/U318))</f>
        <v>0.022598870056497175</v>
      </c>
      <c r="V334" s="116" t="str">
        <f t="shared" si="110"/>
        <v>--</v>
      </c>
      <c r="W334" s="205"/>
      <c r="X334" s="206"/>
    </row>
    <row r="335" spans="2:24" ht="18">
      <c r="B335" s="385"/>
      <c r="C335" s="391" t="s">
        <v>99</v>
      </c>
      <c r="D335" s="355"/>
      <c r="E335" s="115">
        <f aca="true" t="shared" si="111" ref="E335:V335">IF(ISERROR(1/E318),"--",IF(ISERROR(1/E316),"--",E316/E318))</f>
        <v>0.10662206461714946</v>
      </c>
      <c r="F335" s="115" t="str">
        <f t="shared" si="111"/>
        <v>--</v>
      </c>
      <c r="G335" s="115">
        <f t="shared" si="111"/>
        <v>0.1611182369402985</v>
      </c>
      <c r="H335" s="115">
        <f t="shared" si="111"/>
        <v>0.28388746803069054</v>
      </c>
      <c r="I335" s="115" t="str">
        <f t="shared" si="111"/>
        <v>--</v>
      </c>
      <c r="J335" s="115" t="str">
        <f t="shared" si="111"/>
        <v>--</v>
      </c>
      <c r="K335" s="115" t="str">
        <f t="shared" si="111"/>
        <v>--</v>
      </c>
      <c r="L335" s="115" t="str">
        <f t="shared" si="111"/>
        <v>--</v>
      </c>
      <c r="M335" s="115" t="str">
        <f t="shared" si="111"/>
        <v>--</v>
      </c>
      <c r="N335" s="115" t="str">
        <f t="shared" si="111"/>
        <v>--</v>
      </c>
      <c r="O335" s="115" t="str">
        <f t="shared" si="111"/>
        <v>--</v>
      </c>
      <c r="P335" s="115" t="str">
        <f t="shared" si="111"/>
        <v>--</v>
      </c>
      <c r="Q335" s="115" t="str">
        <f>IF(ISERROR(1/Q318),"--",IF(ISERROR(1/Q316),"--",Q316/Q318))</f>
        <v>--</v>
      </c>
      <c r="R335" s="115" t="str">
        <f>IF(ISERROR(1/R318),"--",IF(ISERROR(1/R316),"--",R316/R318))</f>
        <v>--</v>
      </c>
      <c r="S335" s="115" t="str">
        <f>IF(ISERROR(1/S318),"--",IF(ISERROR(1/S316),"--",S316/S318))</f>
        <v>--</v>
      </c>
      <c r="T335" s="115" t="str">
        <f>IF(ISERROR(1/T318),"--",IF(ISERROR(1/T316),"--",T316/T318))</f>
        <v>--</v>
      </c>
      <c r="U335" s="115">
        <f>IF(ISERROR(1/U318),"--",IF(ISERROR(1/U316),"--",U316/U318))</f>
        <v>0.2768361581920904</v>
      </c>
      <c r="V335" s="116" t="str">
        <f t="shared" si="111"/>
        <v>--</v>
      </c>
      <c r="W335" s="205"/>
      <c r="X335" s="206"/>
    </row>
    <row r="336" spans="2:24" ht="18">
      <c r="B336" s="385"/>
      <c r="C336" s="391" t="s">
        <v>100</v>
      </c>
      <c r="D336" s="355"/>
      <c r="E336" s="115">
        <f aca="true" t="shared" si="112" ref="E336:V336">IF(ISERROR(1/E318),"--",IF(ISERROR(1/E317),"--",E317/E318))</f>
        <v>0.26252548638702466</v>
      </c>
      <c r="F336" s="115" t="str">
        <f t="shared" si="112"/>
        <v>--</v>
      </c>
      <c r="G336" s="115">
        <f t="shared" si="112"/>
        <v>0.24731809701492538</v>
      </c>
      <c r="H336" s="115">
        <f t="shared" si="112"/>
        <v>0.02237851662404092</v>
      </c>
      <c r="I336" s="115" t="str">
        <f t="shared" si="112"/>
        <v>--</v>
      </c>
      <c r="J336" s="115" t="str">
        <f t="shared" si="112"/>
        <v>--</v>
      </c>
      <c r="K336" s="115" t="str">
        <f t="shared" si="112"/>
        <v>--</v>
      </c>
      <c r="L336" s="115" t="str">
        <f t="shared" si="112"/>
        <v>--</v>
      </c>
      <c r="M336" s="115" t="str">
        <f t="shared" si="112"/>
        <v>--</v>
      </c>
      <c r="N336" s="115" t="str">
        <f t="shared" si="112"/>
        <v>--</v>
      </c>
      <c r="O336" s="115" t="str">
        <f t="shared" si="112"/>
        <v>--</v>
      </c>
      <c r="P336" s="115" t="str">
        <f t="shared" si="112"/>
        <v>--</v>
      </c>
      <c r="Q336" s="115" t="str">
        <f>IF(ISERROR(1/Q318),"--",IF(ISERROR(1/Q317),"--",Q317/Q318))</f>
        <v>--</v>
      </c>
      <c r="R336" s="115">
        <f>IF(ISERROR(1/R318),"--",IF(ISERROR(1/R317),"--",R317/R318))</f>
        <v>0.02336448598130841</v>
      </c>
      <c r="S336" s="115" t="str">
        <f>IF(ISERROR(1/S318),"--",IF(ISERROR(1/S317),"--",S317/S318))</f>
        <v>--</v>
      </c>
      <c r="T336" s="115" t="str">
        <f>IF(ISERROR(1/T318),"--",IF(ISERROR(1/T317),"--",T317/T318))</f>
        <v>--</v>
      </c>
      <c r="U336" s="115" t="str">
        <f>IF(ISERROR(1/U318),"--",IF(ISERROR(1/U317),"--",U317/U318))</f>
        <v>--</v>
      </c>
      <c r="V336" s="116" t="str">
        <f t="shared" si="112"/>
        <v>--</v>
      </c>
      <c r="W336" s="205"/>
      <c r="X336" s="206"/>
    </row>
    <row r="337" spans="2:24" ht="18">
      <c r="B337" s="385"/>
      <c r="C337" s="391" t="s">
        <v>60</v>
      </c>
      <c r="D337" s="355"/>
      <c r="E337" s="115">
        <f aca="true" t="shared" si="113" ref="E337:V337">IF(ISERROR(1/E318),"--",IF(ISERROR(1/E318),"--",E318/E318))</f>
        <v>1</v>
      </c>
      <c r="F337" s="115" t="str">
        <f t="shared" si="113"/>
        <v>--</v>
      </c>
      <c r="G337" s="115">
        <f t="shared" si="113"/>
        <v>1</v>
      </c>
      <c r="H337" s="115">
        <f t="shared" si="113"/>
        <v>1</v>
      </c>
      <c r="I337" s="115" t="str">
        <f t="shared" si="113"/>
        <v>--</v>
      </c>
      <c r="J337" s="115" t="str">
        <f t="shared" si="113"/>
        <v>--</v>
      </c>
      <c r="K337" s="115" t="str">
        <f t="shared" si="113"/>
        <v>--</v>
      </c>
      <c r="L337" s="115" t="str">
        <f t="shared" si="113"/>
        <v>--</v>
      </c>
      <c r="M337" s="115" t="str">
        <f t="shared" si="113"/>
        <v>--</v>
      </c>
      <c r="N337" s="115" t="str">
        <f t="shared" si="113"/>
        <v>--</v>
      </c>
      <c r="O337" s="115" t="str">
        <f t="shared" si="113"/>
        <v>--</v>
      </c>
      <c r="P337" s="115" t="str">
        <f t="shared" si="113"/>
        <v>--</v>
      </c>
      <c r="Q337" s="115" t="str">
        <f>IF(ISERROR(1/Q318),"--",IF(ISERROR(1/Q318),"--",Q318/Q318))</f>
        <v>--</v>
      </c>
      <c r="R337" s="115">
        <f>IF(ISERROR(1/R318),"--",IF(ISERROR(1/R318),"--",R318/R318))</f>
        <v>1</v>
      </c>
      <c r="S337" s="115" t="str">
        <f>IF(ISERROR(1/S318),"--",IF(ISERROR(1/S318),"--",S318/S318))</f>
        <v>--</v>
      </c>
      <c r="T337" s="115" t="str">
        <f>IF(ISERROR(1/T318),"--",IF(ISERROR(1/T318),"--",T318/T318))</f>
        <v>--</v>
      </c>
      <c r="U337" s="115">
        <f>IF(ISERROR(1/U318),"--",IF(ISERROR(1/U318),"--",U318/U318))</f>
        <v>1</v>
      </c>
      <c r="V337" s="116" t="str">
        <f t="shared" si="113"/>
        <v>--</v>
      </c>
      <c r="W337" s="205"/>
      <c r="X337" s="206"/>
    </row>
    <row r="338" spans="2:24" ht="19.5" thickBot="1">
      <c r="B338" s="385"/>
      <c r="C338" s="3" t="s">
        <v>108</v>
      </c>
      <c r="D338" s="256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207"/>
      <c r="X338" s="208"/>
    </row>
    <row r="339" spans="2:24" ht="18">
      <c r="B339" s="385"/>
      <c r="C339" s="396" t="s">
        <v>96</v>
      </c>
      <c r="D339" s="357"/>
      <c r="E339" s="115">
        <f aca="true" t="shared" si="114" ref="E339:V339">IF(ISERROR(1/E328),"--",IF(ISERROR(1/E321),"--",E321/E328))</f>
        <v>0.17796001278988846</v>
      </c>
      <c r="F339" s="115">
        <f t="shared" si="114"/>
        <v>0.034722222222222224</v>
      </c>
      <c r="G339" s="115">
        <f t="shared" si="114"/>
        <v>0.1445198130535198</v>
      </c>
      <c r="H339" s="115">
        <f t="shared" si="114"/>
        <v>0.05669481302774427</v>
      </c>
      <c r="I339" s="115" t="str">
        <f t="shared" si="114"/>
        <v>--</v>
      </c>
      <c r="J339" s="115">
        <f t="shared" si="114"/>
        <v>0.22745517795022746</v>
      </c>
      <c r="K339" s="115" t="str">
        <f t="shared" si="114"/>
        <v>--</v>
      </c>
      <c r="L339" s="115" t="str">
        <f t="shared" si="114"/>
        <v>--</v>
      </c>
      <c r="M339" s="115" t="str">
        <f t="shared" si="114"/>
        <v>--</v>
      </c>
      <c r="N339" s="115" t="str">
        <f t="shared" si="114"/>
        <v>--</v>
      </c>
      <c r="O339" s="115" t="str">
        <f t="shared" si="114"/>
        <v>--</v>
      </c>
      <c r="P339" s="115" t="str">
        <f t="shared" si="114"/>
        <v>--</v>
      </c>
      <c r="Q339" s="115">
        <f>IF(ISERROR(1/Q328),"--",IF(ISERROR(1/Q321),"--",Q321/Q328))</f>
        <v>0.38969008898435104</v>
      </c>
      <c r="R339" s="115">
        <f>IF(ISERROR(1/R328),"--",IF(ISERROR(1/R321),"--",R321/R328))</f>
        <v>0.4528301886792453</v>
      </c>
      <c r="S339" s="115" t="str">
        <f>IF(ISERROR(1/S328),"--",IF(ISERROR(1/S321),"--",S321/S328))</f>
        <v>--</v>
      </c>
      <c r="T339" s="115" t="str">
        <f>IF(ISERROR(1/T328),"--",IF(ISERROR(1/T321),"--",T321/T328))</f>
        <v>--</v>
      </c>
      <c r="U339" s="115" t="str">
        <f>IF(ISERROR(1/U328),"--",IF(ISERROR(1/U321),"--",U321/U328))</f>
        <v>--</v>
      </c>
      <c r="V339" s="116" t="str">
        <f t="shared" si="114"/>
        <v>--</v>
      </c>
      <c r="W339" s="203"/>
      <c r="X339" s="204"/>
    </row>
    <row r="340" spans="2:24" ht="18">
      <c r="B340" s="385"/>
      <c r="C340" s="396" t="s">
        <v>97</v>
      </c>
      <c r="D340" s="357"/>
      <c r="E340" s="115">
        <f aca="true" t="shared" si="115" ref="E340:V340">IF(ISERROR(1/E328),"--",IF(ISERROR(1/E322),"--",E322/E328))</f>
        <v>0.0765606485225798</v>
      </c>
      <c r="F340" s="115">
        <f t="shared" si="115"/>
        <v>0.01488095238095238</v>
      </c>
      <c r="G340" s="115">
        <f t="shared" si="115"/>
        <v>0.1301714888432232</v>
      </c>
      <c r="H340" s="115">
        <f t="shared" si="115"/>
        <v>0.21592279855247287</v>
      </c>
      <c r="I340" s="115" t="str">
        <f t="shared" si="115"/>
        <v>--</v>
      </c>
      <c r="J340" s="115">
        <f t="shared" si="115"/>
        <v>0.3746320578003746</v>
      </c>
      <c r="K340" s="115" t="str">
        <f t="shared" si="115"/>
        <v>--</v>
      </c>
      <c r="L340" s="115" t="str">
        <f t="shared" si="115"/>
        <v>--</v>
      </c>
      <c r="M340" s="115" t="str">
        <f t="shared" si="115"/>
        <v>--</v>
      </c>
      <c r="N340" s="115" t="str">
        <f t="shared" si="115"/>
        <v>--</v>
      </c>
      <c r="O340" s="115" t="str">
        <f t="shared" si="115"/>
        <v>--</v>
      </c>
      <c r="P340" s="115" t="str">
        <f t="shared" si="115"/>
        <v>--</v>
      </c>
      <c r="Q340" s="115" t="str">
        <f>IF(ISERROR(1/Q328),"--",IF(ISERROR(1/Q322),"--",Q322/Q328))</f>
        <v>--</v>
      </c>
      <c r="R340" s="115">
        <f>IF(ISERROR(1/R328),"--",IF(ISERROR(1/R322),"--",R322/R328))</f>
        <v>0.22641509433962265</v>
      </c>
      <c r="S340" s="115" t="str">
        <f>IF(ISERROR(1/S328),"--",IF(ISERROR(1/S322),"--",S322/S328))</f>
        <v>--</v>
      </c>
      <c r="T340" s="115" t="str">
        <f>IF(ISERROR(1/T328),"--",IF(ISERROR(1/T322),"--",T322/T328))</f>
        <v>--</v>
      </c>
      <c r="U340" s="115" t="str">
        <f>IF(ISERROR(1/U328),"--",IF(ISERROR(1/U322),"--",U322/U328))</f>
        <v>--</v>
      </c>
      <c r="V340" s="116" t="str">
        <f t="shared" si="115"/>
        <v>--</v>
      </c>
      <c r="W340" s="205"/>
      <c r="X340" s="206"/>
    </row>
    <row r="341" spans="2:24" ht="18">
      <c r="B341" s="385"/>
      <c r="C341" s="391" t="s">
        <v>95</v>
      </c>
      <c r="D341" s="355"/>
      <c r="E341" s="115">
        <f aca="true" t="shared" si="116" ref="E341:V341">IF(ISERROR(1/E328),"--",IF(ISERROR(1/E323),"--",E323/E328))</f>
        <v>0.1028156563281735</v>
      </c>
      <c r="F341" s="115">
        <f t="shared" si="116"/>
        <v>0.1488095238095238</v>
      </c>
      <c r="G341" s="115">
        <f t="shared" si="116"/>
        <v>0.20696866646056483</v>
      </c>
      <c r="H341" s="115">
        <f t="shared" si="116"/>
        <v>0.09891435464414958</v>
      </c>
      <c r="I341" s="115" t="str">
        <f t="shared" si="116"/>
        <v>--</v>
      </c>
      <c r="J341" s="115">
        <f t="shared" si="116"/>
        <v>0.09365801445009365</v>
      </c>
      <c r="K341" s="115" t="str">
        <f t="shared" si="116"/>
        <v>--</v>
      </c>
      <c r="L341" s="115" t="str">
        <f t="shared" si="116"/>
        <v>--</v>
      </c>
      <c r="M341" s="115" t="str">
        <f t="shared" si="116"/>
        <v>--</v>
      </c>
      <c r="N341" s="115" t="str">
        <f t="shared" si="116"/>
        <v>--</v>
      </c>
      <c r="O341" s="115" t="str">
        <f t="shared" si="116"/>
        <v>--</v>
      </c>
      <c r="P341" s="115" t="str">
        <f t="shared" si="116"/>
        <v>--</v>
      </c>
      <c r="Q341" s="115">
        <f>IF(ISERROR(1/Q328),"--",IF(ISERROR(1/Q323),"--",Q323/Q328))</f>
        <v>0.28674440012273705</v>
      </c>
      <c r="R341" s="115">
        <f>IF(ISERROR(1/R328),"--",IF(ISERROR(1/R323),"--",R323/R328))</f>
        <v>0.2610062893081761</v>
      </c>
      <c r="S341" s="115" t="str">
        <f>IF(ISERROR(1/S328),"--",IF(ISERROR(1/S323),"--",S323/S328))</f>
        <v>--</v>
      </c>
      <c r="T341" s="115" t="str">
        <f>IF(ISERROR(1/T328),"--",IF(ISERROR(1/T323),"--",T323/T328))</f>
        <v>--</v>
      </c>
      <c r="U341" s="115" t="str">
        <f>IF(ISERROR(1/U328),"--",IF(ISERROR(1/U323),"--",U323/U328))</f>
        <v>--</v>
      </c>
      <c r="V341" s="116" t="str">
        <f t="shared" si="116"/>
        <v>--</v>
      </c>
      <c r="W341" s="205"/>
      <c r="X341" s="206"/>
    </row>
    <row r="342" spans="2:24" ht="18">
      <c r="B342" s="385"/>
      <c r="C342" s="391" t="s">
        <v>98</v>
      </c>
      <c r="D342" s="355"/>
      <c r="E342" s="115">
        <f aca="true" t="shared" si="117" ref="E342:V342">IF(ISERROR(1/E328),"--",IF(ISERROR(1/E324),"--",E324/E328))</f>
        <v>0.30926702653901855</v>
      </c>
      <c r="F342" s="115">
        <f t="shared" si="117"/>
        <v>0.5505952380952381</v>
      </c>
      <c r="G342" s="115">
        <f t="shared" si="117"/>
        <v>0.11811453199730855</v>
      </c>
      <c r="H342" s="115">
        <f t="shared" si="117"/>
        <v>0.2448733413751508</v>
      </c>
      <c r="I342" s="115" t="str">
        <f t="shared" si="117"/>
        <v>--</v>
      </c>
      <c r="J342" s="115">
        <f t="shared" si="117"/>
        <v>0.09486218892159486</v>
      </c>
      <c r="K342" s="115" t="str">
        <f t="shared" si="117"/>
        <v>--</v>
      </c>
      <c r="L342" s="115" t="str">
        <f t="shared" si="117"/>
        <v>--</v>
      </c>
      <c r="M342" s="115" t="str">
        <f t="shared" si="117"/>
        <v>--</v>
      </c>
      <c r="N342" s="115" t="str">
        <f t="shared" si="117"/>
        <v>--</v>
      </c>
      <c r="O342" s="115" t="str">
        <f t="shared" si="117"/>
        <v>--</v>
      </c>
      <c r="P342" s="115" t="str">
        <f t="shared" si="117"/>
        <v>--</v>
      </c>
      <c r="Q342" s="115" t="str">
        <f>IF(ISERROR(1/Q328),"--",IF(ISERROR(1/Q324),"--",Q324/Q328))</f>
        <v>--</v>
      </c>
      <c r="R342" s="115" t="str">
        <f>IF(ISERROR(1/R328),"--",IF(ISERROR(1/R324),"--",R324/R328))</f>
        <v>--</v>
      </c>
      <c r="S342" s="115" t="str">
        <f>IF(ISERROR(1/S328),"--",IF(ISERROR(1/S324),"--",S324/S328))</f>
        <v>--</v>
      </c>
      <c r="T342" s="115" t="str">
        <f>IF(ISERROR(1/T328),"--",IF(ISERROR(1/T324),"--",T324/T328))</f>
        <v>--</v>
      </c>
      <c r="U342" s="115" t="str">
        <f>IF(ISERROR(1/U328),"--",IF(ISERROR(1/U324),"--",U324/U328))</f>
        <v>--</v>
      </c>
      <c r="V342" s="116" t="str">
        <f t="shared" si="117"/>
        <v>--</v>
      </c>
      <c r="W342" s="205"/>
      <c r="X342" s="206"/>
    </row>
    <row r="343" spans="2:24" ht="18">
      <c r="B343" s="385"/>
      <c r="C343" s="391" t="s">
        <v>103</v>
      </c>
      <c r="D343" s="355"/>
      <c r="E343" s="115">
        <f aca="true" t="shared" si="118" ref="E343:V343">IF(ISERROR(1/E328),"--",IF(ISERROR(1/E325),"--",E325/E328))</f>
        <v>0.003434461225948427</v>
      </c>
      <c r="F343" s="115">
        <f t="shared" si="118"/>
        <v>0.00496031746031746</v>
      </c>
      <c r="G343" s="115">
        <f t="shared" si="118"/>
        <v>0.006855916637873029</v>
      </c>
      <c r="H343" s="115">
        <f t="shared" si="118"/>
        <v>0.033775633293124246</v>
      </c>
      <c r="I343" s="115" t="str">
        <f t="shared" si="118"/>
        <v>--</v>
      </c>
      <c r="J343" s="115">
        <f t="shared" si="118"/>
        <v>0.002006957452502007</v>
      </c>
      <c r="K343" s="115" t="str">
        <f t="shared" si="118"/>
        <v>--</v>
      </c>
      <c r="L343" s="115" t="str">
        <f t="shared" si="118"/>
        <v>--</v>
      </c>
      <c r="M343" s="115" t="str">
        <f t="shared" si="118"/>
        <v>--</v>
      </c>
      <c r="N343" s="115" t="str">
        <f t="shared" si="118"/>
        <v>--</v>
      </c>
      <c r="O343" s="115" t="str">
        <f t="shared" si="118"/>
        <v>--</v>
      </c>
      <c r="P343" s="115" t="str">
        <f t="shared" si="118"/>
        <v>--</v>
      </c>
      <c r="Q343" s="115">
        <f>IF(ISERROR(1/Q328),"--",IF(ISERROR(1/Q325),"--",Q325/Q328))</f>
        <v>0.040042957962565205</v>
      </c>
      <c r="R343" s="115">
        <f>IF(ISERROR(1/R328),"--",IF(ISERROR(1/R325),"--",R325/R328))</f>
        <v>0.0220125786163522</v>
      </c>
      <c r="S343" s="115" t="str">
        <f>IF(ISERROR(1/S328),"--",IF(ISERROR(1/S325),"--",S325/S328))</f>
        <v>--</v>
      </c>
      <c r="T343" s="115" t="str">
        <f>IF(ISERROR(1/T328),"--",IF(ISERROR(1/T325),"--",T325/T328))</f>
        <v>--</v>
      </c>
      <c r="U343" s="115" t="str">
        <f>IF(ISERROR(1/U328),"--",IF(ISERROR(1/U325),"--",U325/U328))</f>
        <v>--</v>
      </c>
      <c r="V343" s="116" t="str">
        <f t="shared" si="118"/>
        <v>--</v>
      </c>
      <c r="W343" s="205"/>
      <c r="X343" s="206"/>
    </row>
    <row r="344" spans="2:24" ht="18">
      <c r="B344" s="385"/>
      <c r="C344" s="391" t="s">
        <v>99</v>
      </c>
      <c r="D344" s="355"/>
      <c r="E344" s="115">
        <f aca="true" t="shared" si="119" ref="E344:V344">IF(ISERROR(1/E328),"--",IF(ISERROR(1/E326),"--",E326/E328))</f>
        <v>0.10833787875938082</v>
      </c>
      <c r="F344" s="115">
        <f t="shared" si="119"/>
        <v>0.22817460317460317</v>
      </c>
      <c r="G344" s="115">
        <f t="shared" si="119"/>
        <v>0.17547145792794921</v>
      </c>
      <c r="H344" s="115">
        <f t="shared" si="119"/>
        <v>0.33293124246079614</v>
      </c>
      <c r="I344" s="115" t="str">
        <f t="shared" si="119"/>
        <v>--</v>
      </c>
      <c r="J344" s="115">
        <f t="shared" si="119"/>
        <v>0.2073856034252074</v>
      </c>
      <c r="K344" s="115" t="str">
        <f t="shared" si="119"/>
        <v>--</v>
      </c>
      <c r="L344" s="115" t="str">
        <f t="shared" si="119"/>
        <v>--</v>
      </c>
      <c r="M344" s="115" t="str">
        <f t="shared" si="119"/>
        <v>--</v>
      </c>
      <c r="N344" s="115" t="str">
        <f t="shared" si="119"/>
        <v>--</v>
      </c>
      <c r="O344" s="115" t="str">
        <f t="shared" si="119"/>
        <v>--</v>
      </c>
      <c r="P344" s="115" t="str">
        <f t="shared" si="119"/>
        <v>--</v>
      </c>
      <c r="Q344" s="115">
        <f>IF(ISERROR(1/Q328),"--",IF(ISERROR(1/Q326),"--",Q326/Q328))</f>
        <v>0.26281067812212333</v>
      </c>
      <c r="R344" s="115" t="str">
        <f>IF(ISERROR(1/R328),"--",IF(ISERROR(1/R326),"--",R326/R328))</f>
        <v>--</v>
      </c>
      <c r="S344" s="115" t="str">
        <f>IF(ISERROR(1/S328),"--",IF(ISERROR(1/S326),"--",S326/S328))</f>
        <v>--</v>
      </c>
      <c r="T344" s="115" t="str">
        <f>IF(ISERROR(1/T328),"--",IF(ISERROR(1/T326),"--",T326/T328))</f>
        <v>--</v>
      </c>
      <c r="U344" s="115" t="str">
        <f>IF(ISERROR(1/U328),"--",IF(ISERROR(1/U326),"--",U326/U328))</f>
        <v>--</v>
      </c>
      <c r="V344" s="116" t="str">
        <f t="shared" si="119"/>
        <v>--</v>
      </c>
      <c r="W344" s="205"/>
      <c r="X344" s="206"/>
    </row>
    <row r="345" spans="2:24" ht="18">
      <c r="B345" s="385"/>
      <c r="C345" s="391" t="s">
        <v>100</v>
      </c>
      <c r="D345" s="355"/>
      <c r="E345" s="115">
        <f aca="true" t="shared" si="120" ref="E345:V345">IF(ISERROR(1/E328),"--",IF(ISERROR(1/E327),"--",E327/E328))</f>
        <v>0.22162431583501044</v>
      </c>
      <c r="F345" s="115">
        <f t="shared" si="120"/>
        <v>0.017857142857142856</v>
      </c>
      <c r="G345" s="115">
        <f t="shared" si="120"/>
        <v>0.21789812507956136</v>
      </c>
      <c r="H345" s="115">
        <f t="shared" si="120"/>
        <v>0.016887816646562123</v>
      </c>
      <c r="I345" s="115" t="str">
        <f t="shared" si="120"/>
        <v>--</v>
      </c>
      <c r="J345" s="115" t="str">
        <f t="shared" si="120"/>
        <v>--</v>
      </c>
      <c r="K345" s="115" t="str">
        <f t="shared" si="120"/>
        <v>--</v>
      </c>
      <c r="L345" s="115" t="str">
        <f t="shared" si="120"/>
        <v>--</v>
      </c>
      <c r="M345" s="115" t="str">
        <f t="shared" si="120"/>
        <v>--</v>
      </c>
      <c r="N345" s="115" t="str">
        <f t="shared" si="120"/>
        <v>--</v>
      </c>
      <c r="O345" s="115" t="str">
        <f t="shared" si="120"/>
        <v>--</v>
      </c>
      <c r="P345" s="115" t="str">
        <f t="shared" si="120"/>
        <v>--</v>
      </c>
      <c r="Q345" s="115">
        <f>IF(ISERROR(1/Q328),"--",IF(ISERROR(1/Q327),"--",Q327/Q328))</f>
        <v>0.020711874808223382</v>
      </c>
      <c r="R345" s="115">
        <f>IF(ISERROR(1/R328),"--",IF(ISERROR(1/R327),"--",R327/R328))</f>
        <v>0.03773584905660377</v>
      </c>
      <c r="S345" s="115" t="str">
        <f>IF(ISERROR(1/S328),"--",IF(ISERROR(1/S327),"--",S327/S328))</f>
        <v>--</v>
      </c>
      <c r="T345" s="115" t="str">
        <f>IF(ISERROR(1/T328),"--",IF(ISERROR(1/T327),"--",T327/T328))</f>
        <v>--</v>
      </c>
      <c r="U345" s="115" t="str">
        <f>IF(ISERROR(1/U328),"--",IF(ISERROR(1/U327),"--",U327/U328))</f>
        <v>--</v>
      </c>
      <c r="V345" s="116" t="str">
        <f t="shared" si="120"/>
        <v>--</v>
      </c>
      <c r="W345" s="205"/>
      <c r="X345" s="206"/>
    </row>
    <row r="346" spans="2:24" ht="18.75" thickBot="1">
      <c r="B346" s="386"/>
      <c r="C346" s="391" t="s">
        <v>60</v>
      </c>
      <c r="D346" s="355"/>
      <c r="E346" s="189">
        <f aca="true" t="shared" si="121" ref="E346:V346">IF(ISERROR(1/E328),"--",IF(ISERROR(1/E328),"--",E328/E328))</f>
        <v>1</v>
      </c>
      <c r="F346" s="189">
        <f t="shared" si="121"/>
        <v>1</v>
      </c>
      <c r="G346" s="189">
        <f t="shared" si="121"/>
        <v>1</v>
      </c>
      <c r="H346" s="189">
        <f t="shared" si="121"/>
        <v>1</v>
      </c>
      <c r="I346" s="189" t="str">
        <f t="shared" si="121"/>
        <v>--</v>
      </c>
      <c r="J346" s="189">
        <f t="shared" si="121"/>
        <v>1</v>
      </c>
      <c r="K346" s="189" t="str">
        <f t="shared" si="121"/>
        <v>--</v>
      </c>
      <c r="L346" s="189" t="str">
        <f t="shared" si="121"/>
        <v>--</v>
      </c>
      <c r="M346" s="189" t="str">
        <f t="shared" si="121"/>
        <v>--</v>
      </c>
      <c r="N346" s="189" t="str">
        <f t="shared" si="121"/>
        <v>--</v>
      </c>
      <c r="O346" s="189" t="str">
        <f t="shared" si="121"/>
        <v>--</v>
      </c>
      <c r="P346" s="189" t="str">
        <f t="shared" si="121"/>
        <v>--</v>
      </c>
      <c r="Q346" s="189">
        <f>IF(ISERROR(1/Q328),"--",IF(ISERROR(1/Q328),"--",Q328/Q328))</f>
        <v>1</v>
      </c>
      <c r="R346" s="189">
        <f>IF(ISERROR(1/R328),"--",IF(ISERROR(1/R328),"--",R328/R328))</f>
        <v>1</v>
      </c>
      <c r="S346" s="189" t="str">
        <f>IF(ISERROR(1/S328),"--",IF(ISERROR(1/S328),"--",S328/S328))</f>
        <v>--</v>
      </c>
      <c r="T346" s="189" t="str">
        <f>IF(ISERROR(1/T328),"--",IF(ISERROR(1/T328),"--",T328/T328))</f>
        <v>--</v>
      </c>
      <c r="U346" s="189" t="str">
        <f>IF(ISERROR(1/U328),"--",IF(ISERROR(1/U328),"--",U328/U328))</f>
        <v>--</v>
      </c>
      <c r="V346" s="209" t="str">
        <f t="shared" si="121"/>
        <v>--</v>
      </c>
      <c r="W346" s="207"/>
      <c r="X346" s="208"/>
    </row>
    <row r="347" spans="2:26" ht="19.5" thickBot="1">
      <c r="B347" s="194" t="s">
        <v>152</v>
      </c>
      <c r="C347" s="194"/>
      <c r="D347" s="292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6"/>
      <c r="Y347" s="246"/>
      <c r="Z347" s="246"/>
    </row>
    <row r="348" spans="2:24" ht="18.75">
      <c r="B348" s="312"/>
      <c r="C348" s="256" t="s">
        <v>147</v>
      </c>
      <c r="D348" s="256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65"/>
      <c r="X348" s="166"/>
    </row>
    <row r="349" spans="1:26" ht="18">
      <c r="A349" s="330" t="s">
        <v>156</v>
      </c>
      <c r="B349" s="313"/>
      <c r="C349" s="354" t="s">
        <v>3</v>
      </c>
      <c r="D349" s="355"/>
      <c r="E349" s="14"/>
      <c r="F349" s="14"/>
      <c r="G349" s="14"/>
      <c r="H349" s="14">
        <v>1561</v>
      </c>
      <c r="I349" s="14"/>
      <c r="J349" s="14"/>
      <c r="K349" s="15"/>
      <c r="L349" s="15"/>
      <c r="M349" s="14"/>
      <c r="N349" s="14"/>
      <c r="O349" s="14"/>
      <c r="P349" s="14"/>
      <c r="Q349" s="14"/>
      <c r="R349" s="14"/>
      <c r="S349" s="14"/>
      <c r="T349" s="63"/>
      <c r="U349" s="14"/>
      <c r="V349" s="15"/>
      <c r="W349" s="24">
        <f>COUNT(E349:V349)</f>
        <v>1</v>
      </c>
      <c r="X349" s="18">
        <f>SUM(E349:V349)</f>
        <v>1561</v>
      </c>
      <c r="Y349" s="246"/>
      <c r="Z349" s="246"/>
    </row>
    <row r="350" spans="1:26" ht="18">
      <c r="A350" s="330" t="s">
        <v>156</v>
      </c>
      <c r="B350" s="313"/>
      <c r="C350" s="356" t="s">
        <v>21</v>
      </c>
      <c r="D350" s="357"/>
      <c r="E350" s="14"/>
      <c r="F350" s="14"/>
      <c r="G350" s="14"/>
      <c r="H350" s="14"/>
      <c r="I350" s="14"/>
      <c r="J350" s="14"/>
      <c r="K350" s="15"/>
      <c r="L350" s="15"/>
      <c r="M350" s="14"/>
      <c r="N350" s="14"/>
      <c r="O350" s="14"/>
      <c r="P350" s="14"/>
      <c r="Q350" s="35"/>
      <c r="R350" s="14"/>
      <c r="S350" s="14"/>
      <c r="T350" s="63"/>
      <c r="U350" s="14"/>
      <c r="V350" s="35"/>
      <c r="W350" s="24">
        <f>COUNT(E350:V350)</f>
        <v>0</v>
      </c>
      <c r="X350" s="18">
        <f>SUM(E350:V350)</f>
        <v>0</v>
      </c>
      <c r="Y350" s="246"/>
      <c r="Z350" s="246"/>
    </row>
    <row r="351" spans="1:26" ht="18">
      <c r="A351" s="330" t="s">
        <v>156</v>
      </c>
      <c r="B351" s="313"/>
      <c r="C351" s="356" t="s">
        <v>22</v>
      </c>
      <c r="D351" s="357"/>
      <c r="E351" s="14"/>
      <c r="F351" s="14"/>
      <c r="G351" s="14"/>
      <c r="H351" s="14">
        <v>1655</v>
      </c>
      <c r="I351" s="14"/>
      <c r="J351" s="14"/>
      <c r="K351" s="15"/>
      <c r="L351" s="15"/>
      <c r="M351" s="14"/>
      <c r="N351" s="14"/>
      <c r="O351" s="14"/>
      <c r="P351" s="14"/>
      <c r="Q351" s="14"/>
      <c r="R351" s="14"/>
      <c r="S351" s="14"/>
      <c r="T351" s="63"/>
      <c r="U351" s="14"/>
      <c r="V351" s="35"/>
      <c r="W351" s="24">
        <f>COUNT(E351:V351)</f>
        <v>1</v>
      </c>
      <c r="X351" s="18">
        <f>SUM(E351:V351)</f>
        <v>1655</v>
      </c>
      <c r="Y351" s="246"/>
      <c r="Z351" s="246"/>
    </row>
    <row r="352" spans="1:24" ht="18">
      <c r="A352" s="330" t="s">
        <v>156</v>
      </c>
      <c r="B352" s="314"/>
      <c r="C352" s="354" t="s">
        <v>25</v>
      </c>
      <c r="D352" s="355"/>
      <c r="E352" s="35"/>
      <c r="F352" s="35"/>
      <c r="G352" s="35"/>
      <c r="H352" s="14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7"/>
      <c r="U352" s="35"/>
      <c r="V352" s="35"/>
      <c r="W352" s="24">
        <f>COUNT(E352:V352)</f>
        <v>0</v>
      </c>
      <c r="X352" s="18">
        <f>SUM(E352:V352)</f>
        <v>0</v>
      </c>
    </row>
    <row r="353" spans="1:24" ht="18">
      <c r="A353" s="330" t="s">
        <v>156</v>
      </c>
      <c r="B353" s="314"/>
      <c r="C353" s="354" t="s">
        <v>24</v>
      </c>
      <c r="D353" s="355"/>
      <c r="E353" s="35"/>
      <c r="F353" s="14"/>
      <c r="G353" s="14"/>
      <c r="H353" s="14">
        <v>1655</v>
      </c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7"/>
      <c r="U353" s="35"/>
      <c r="V353" s="35"/>
      <c r="W353" s="24">
        <f>COUNT(E353:V353)</f>
        <v>1</v>
      </c>
      <c r="X353" s="18">
        <f>SUM(E353:V353)</f>
        <v>1655</v>
      </c>
    </row>
    <row r="354" spans="2:24" ht="18.75">
      <c r="B354" s="314"/>
      <c r="C354" s="256" t="s">
        <v>148</v>
      </c>
      <c r="D354" s="256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65"/>
      <c r="X354" s="166"/>
    </row>
    <row r="355" spans="1:24" ht="18">
      <c r="A355" s="330" t="s">
        <v>156</v>
      </c>
      <c r="B355" s="314"/>
      <c r="C355" s="354" t="s">
        <v>3</v>
      </c>
      <c r="D355" s="355"/>
      <c r="E355" s="14"/>
      <c r="F355" s="14"/>
      <c r="G355" s="14"/>
      <c r="H355" s="14">
        <v>64</v>
      </c>
      <c r="I355" s="14"/>
      <c r="J355" s="346">
        <v>0</v>
      </c>
      <c r="K355" s="15"/>
      <c r="L355" s="15"/>
      <c r="M355" s="14"/>
      <c r="N355" s="14"/>
      <c r="O355" s="14"/>
      <c r="P355" s="14"/>
      <c r="Q355" s="14"/>
      <c r="R355" s="14"/>
      <c r="S355" s="14"/>
      <c r="T355" s="63"/>
      <c r="U355" s="14"/>
      <c r="V355" s="15"/>
      <c r="W355" s="24">
        <f>COUNT(E355:V355)</f>
        <v>2</v>
      </c>
      <c r="X355" s="18">
        <f>SUM(E355:V355)</f>
        <v>64</v>
      </c>
    </row>
    <row r="356" spans="1:24" ht="18">
      <c r="A356" s="330" t="s">
        <v>156</v>
      </c>
      <c r="B356" s="314"/>
      <c r="C356" s="356" t="s">
        <v>21</v>
      </c>
      <c r="D356" s="357"/>
      <c r="E356" s="14"/>
      <c r="F356" s="14"/>
      <c r="G356" s="14"/>
      <c r="H356" s="14"/>
      <c r="I356" s="14"/>
      <c r="J356" s="346">
        <v>0</v>
      </c>
      <c r="K356" s="15"/>
      <c r="L356" s="15"/>
      <c r="M356" s="14"/>
      <c r="N356" s="14"/>
      <c r="O356" s="14"/>
      <c r="P356" s="14"/>
      <c r="Q356" s="35"/>
      <c r="R356" s="14"/>
      <c r="S356" s="14"/>
      <c r="T356" s="63"/>
      <c r="U356" s="14"/>
      <c r="V356" s="35"/>
      <c r="W356" s="24">
        <f>COUNT(E356:V356)</f>
        <v>1</v>
      </c>
      <c r="X356" s="18">
        <f>SUM(E356:V356)</f>
        <v>0</v>
      </c>
    </row>
    <row r="357" spans="1:24" ht="18">
      <c r="A357" s="330" t="s">
        <v>156</v>
      </c>
      <c r="B357" s="314"/>
      <c r="C357" s="356" t="s">
        <v>22</v>
      </c>
      <c r="D357" s="357"/>
      <c r="E357" s="14"/>
      <c r="F357" s="14"/>
      <c r="G357" s="14"/>
      <c r="H357" s="14">
        <v>194</v>
      </c>
      <c r="I357" s="14"/>
      <c r="J357" s="346">
        <v>0</v>
      </c>
      <c r="K357" s="15"/>
      <c r="L357" s="15"/>
      <c r="M357" s="14"/>
      <c r="N357" s="14"/>
      <c r="O357" s="14"/>
      <c r="P357" s="14"/>
      <c r="Q357" s="14"/>
      <c r="R357" s="14"/>
      <c r="S357" s="14"/>
      <c r="T357" s="63"/>
      <c r="U357" s="14"/>
      <c r="V357" s="35"/>
      <c r="W357" s="24">
        <f>COUNT(E357:V357)</f>
        <v>2</v>
      </c>
      <c r="X357" s="18">
        <f>SUM(E357:V357)</f>
        <v>194</v>
      </c>
    </row>
    <row r="358" spans="1:24" ht="18">
      <c r="A358" s="330" t="s">
        <v>156</v>
      </c>
      <c r="B358" s="314"/>
      <c r="C358" s="354" t="s">
        <v>25</v>
      </c>
      <c r="D358" s="355"/>
      <c r="E358" s="35"/>
      <c r="F358" s="35"/>
      <c r="G358" s="35"/>
      <c r="H358" s="14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7"/>
      <c r="U358" s="35"/>
      <c r="V358" s="35"/>
      <c r="W358" s="24">
        <f>COUNT(E358:V358)</f>
        <v>0</v>
      </c>
      <c r="X358" s="18">
        <f>SUM(E358:V358)</f>
        <v>0</v>
      </c>
    </row>
    <row r="359" spans="1:24" ht="18.75" thickBot="1">
      <c r="A359" s="330" t="s">
        <v>156</v>
      </c>
      <c r="B359" s="314"/>
      <c r="C359" s="354" t="s">
        <v>24</v>
      </c>
      <c r="D359" s="355"/>
      <c r="E359" s="35"/>
      <c r="F359" s="14"/>
      <c r="G359" s="14"/>
      <c r="H359" s="14">
        <v>194</v>
      </c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7"/>
      <c r="U359" s="35"/>
      <c r="V359" s="35"/>
      <c r="W359" s="24">
        <f>COUNT(E359:V359)</f>
        <v>1</v>
      </c>
      <c r="X359" s="18">
        <f>SUM(E359:V359)</f>
        <v>194</v>
      </c>
    </row>
    <row r="360" spans="2:24" ht="18.75">
      <c r="B360" s="379" t="s">
        <v>109</v>
      </c>
      <c r="C360" s="256" t="s">
        <v>149</v>
      </c>
      <c r="D360" s="256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65"/>
      <c r="X360" s="166"/>
    </row>
    <row r="361" spans="2:24" ht="18">
      <c r="B361" s="380"/>
      <c r="C361" s="396" t="s">
        <v>62</v>
      </c>
      <c r="D361" s="357"/>
      <c r="E361" s="14"/>
      <c r="F361" s="14"/>
      <c r="G361" s="14"/>
      <c r="H361" s="315" t="str">
        <f>IF(H350&gt;0,H350-H$349,"--")</f>
        <v>--</v>
      </c>
      <c r="I361" s="14"/>
      <c r="J361" s="14"/>
      <c r="K361" s="15"/>
      <c r="L361" s="15"/>
      <c r="M361" s="14"/>
      <c r="N361" s="14"/>
      <c r="O361" s="14"/>
      <c r="P361" s="14"/>
      <c r="Q361" s="35"/>
      <c r="R361" s="14"/>
      <c r="S361" s="14"/>
      <c r="T361" s="63"/>
      <c r="U361" s="14"/>
      <c r="V361" s="35"/>
      <c r="W361" s="24">
        <f>COUNT(E361:V361)</f>
        <v>0</v>
      </c>
      <c r="X361" s="18">
        <f>SUM(E361:V361)</f>
        <v>0</v>
      </c>
    </row>
    <row r="362" spans="2:24" ht="18">
      <c r="B362" s="380"/>
      <c r="C362" s="396" t="s">
        <v>63</v>
      </c>
      <c r="D362" s="357"/>
      <c r="E362" s="14"/>
      <c r="F362" s="14"/>
      <c r="G362" s="14"/>
      <c r="H362" s="315">
        <f>IF(H351&gt;0,H351-H$349,"--")</f>
        <v>94</v>
      </c>
      <c r="I362" s="14"/>
      <c r="J362" s="14"/>
      <c r="K362" s="15"/>
      <c r="L362" s="15"/>
      <c r="M362" s="14"/>
      <c r="N362" s="14"/>
      <c r="O362" s="14"/>
      <c r="P362" s="14"/>
      <c r="Q362" s="14"/>
      <c r="R362" s="14"/>
      <c r="S362" s="14"/>
      <c r="T362" s="63"/>
      <c r="U362" s="14"/>
      <c r="V362" s="35"/>
      <c r="W362" s="24">
        <f>COUNT(E362:V362)</f>
        <v>1</v>
      </c>
      <c r="X362" s="18">
        <f>SUM(E362:V362)</f>
        <v>94</v>
      </c>
    </row>
    <row r="363" spans="2:24" ht="18">
      <c r="B363" s="380"/>
      <c r="C363" s="391" t="s">
        <v>64</v>
      </c>
      <c r="D363" s="355"/>
      <c r="E363" s="35"/>
      <c r="F363" s="35"/>
      <c r="G363" s="35"/>
      <c r="H363" s="315" t="str">
        <f>IF(H352&gt;0,H352-H$349,"--")</f>
        <v>--</v>
      </c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7"/>
      <c r="U363" s="35"/>
      <c r="V363" s="35"/>
      <c r="W363" s="24">
        <f>COUNT(E363:V363)</f>
        <v>0</v>
      </c>
      <c r="X363" s="18">
        <f>SUM(E363:V363)</f>
        <v>0</v>
      </c>
    </row>
    <row r="364" spans="2:24" ht="18">
      <c r="B364" s="380"/>
      <c r="C364" s="391" t="s">
        <v>65</v>
      </c>
      <c r="D364" s="355"/>
      <c r="E364" s="35"/>
      <c r="F364" s="14"/>
      <c r="G364" s="14"/>
      <c r="H364" s="315">
        <f>IF(H353&gt;0,H353-H$349,"--")</f>
        <v>94</v>
      </c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7"/>
      <c r="U364" s="35"/>
      <c r="V364" s="35"/>
      <c r="W364" s="24">
        <f>COUNT(E364:V364)</f>
        <v>1</v>
      </c>
      <c r="X364" s="18">
        <f>SUM(E364:V364)</f>
        <v>94</v>
      </c>
    </row>
    <row r="365" spans="2:24" ht="18.75">
      <c r="B365" s="380"/>
      <c r="C365" s="256" t="s">
        <v>150</v>
      </c>
      <c r="D365" s="256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65"/>
      <c r="X365" s="166"/>
    </row>
    <row r="366" spans="2:24" ht="18">
      <c r="B366" s="380"/>
      <c r="C366" s="396" t="s">
        <v>62</v>
      </c>
      <c r="D366" s="357"/>
      <c r="E366" s="14"/>
      <c r="F366" s="14"/>
      <c r="G366" s="14"/>
      <c r="H366" s="315" t="str">
        <f>IF(H356&gt;0,H356-H$355,"--")</f>
        <v>--</v>
      </c>
      <c r="I366" s="14"/>
      <c r="J366" s="346">
        <v>0</v>
      </c>
      <c r="K366" s="15"/>
      <c r="L366" s="15"/>
      <c r="M366" s="14"/>
      <c r="N366" s="14"/>
      <c r="O366" s="14"/>
      <c r="P366" s="14"/>
      <c r="Q366" s="35"/>
      <c r="R366" s="14"/>
      <c r="S366" s="14"/>
      <c r="T366" s="63"/>
      <c r="U366" s="14"/>
      <c r="V366" s="35"/>
      <c r="W366" s="24">
        <f>COUNT(E366:V366)</f>
        <v>1</v>
      </c>
      <c r="X366" s="18">
        <f>SUM(E366:V366)</f>
        <v>0</v>
      </c>
    </row>
    <row r="367" spans="2:24" ht="18">
      <c r="B367" s="380"/>
      <c r="C367" s="396" t="s">
        <v>63</v>
      </c>
      <c r="D367" s="357"/>
      <c r="E367" s="14"/>
      <c r="F367" s="14"/>
      <c r="G367" s="14"/>
      <c r="H367" s="315">
        <f>IF(H357&gt;0,H357-H$355,"--")</f>
        <v>130</v>
      </c>
      <c r="I367" s="14"/>
      <c r="J367" s="346">
        <v>0</v>
      </c>
      <c r="K367" s="15"/>
      <c r="L367" s="15"/>
      <c r="M367" s="14"/>
      <c r="N367" s="14"/>
      <c r="O367" s="14"/>
      <c r="P367" s="14"/>
      <c r="Q367" s="14"/>
      <c r="R367" s="14"/>
      <c r="S367" s="14"/>
      <c r="T367" s="63"/>
      <c r="U367" s="14"/>
      <c r="V367" s="35"/>
      <c r="W367" s="24">
        <f>COUNT(E367:V367)</f>
        <v>2</v>
      </c>
      <c r="X367" s="18">
        <f>SUM(E367:V367)</f>
        <v>130</v>
      </c>
    </row>
    <row r="368" spans="2:24" ht="18">
      <c r="B368" s="380"/>
      <c r="C368" s="391" t="s">
        <v>64</v>
      </c>
      <c r="D368" s="355"/>
      <c r="E368" s="35"/>
      <c r="F368" s="35"/>
      <c r="G368" s="35"/>
      <c r="H368" s="315" t="str">
        <f>IF(H358&gt;0,H358-H$355,"--")</f>
        <v>--</v>
      </c>
      <c r="I368" s="35"/>
      <c r="J368" s="353">
        <v>0</v>
      </c>
      <c r="K368" s="35"/>
      <c r="L368" s="35"/>
      <c r="M368" s="35"/>
      <c r="N368" s="35"/>
      <c r="O368" s="35"/>
      <c r="P368" s="35"/>
      <c r="Q368" s="35"/>
      <c r="R368" s="35"/>
      <c r="S368" s="35"/>
      <c r="T368" s="37"/>
      <c r="U368" s="35"/>
      <c r="V368" s="35"/>
      <c r="W368" s="24">
        <f>COUNT(E368:V368)</f>
        <v>1</v>
      </c>
      <c r="X368" s="18">
        <f>SUM(E368:V368)</f>
        <v>0</v>
      </c>
    </row>
    <row r="369" spans="2:24" ht="18">
      <c r="B369" s="380"/>
      <c r="C369" s="391" t="s">
        <v>65</v>
      </c>
      <c r="D369" s="355"/>
      <c r="E369" s="35"/>
      <c r="F369" s="14"/>
      <c r="G369" s="14"/>
      <c r="H369" s="315">
        <f>IF(H359&gt;0,H359-H$355,"--")</f>
        <v>130</v>
      </c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7"/>
      <c r="U369" s="35"/>
      <c r="V369" s="35"/>
      <c r="W369" s="24">
        <f>COUNT(E369:V369)</f>
        <v>1</v>
      </c>
      <c r="X369" s="18">
        <f>SUM(E369:V369)</f>
        <v>130</v>
      </c>
    </row>
    <row r="370" spans="2:26" ht="18.75">
      <c r="B370" s="380"/>
      <c r="C370" s="3" t="s">
        <v>153</v>
      </c>
      <c r="D370" s="256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2" t="s">
        <v>34</v>
      </c>
      <c r="Y370" s="128"/>
      <c r="Z370" s="128"/>
    </row>
    <row r="371" spans="2:45" ht="18">
      <c r="B371" s="380"/>
      <c r="C371" s="354" t="s">
        <v>3</v>
      </c>
      <c r="D371" s="355"/>
      <c r="E371" s="21">
        <f aca="true" t="shared" si="122" ref="E371:V371">IF(E$13&gt;0,E349/E$13,"--")</f>
        <v>0</v>
      </c>
      <c r="F371" s="21">
        <f t="shared" si="122"/>
        <v>0</v>
      </c>
      <c r="G371" s="21">
        <f t="shared" si="122"/>
        <v>0</v>
      </c>
      <c r="H371" s="316">
        <f>IF(H$13&gt;0,IF(H349&gt;0,H349/H$13*1000,"--"),"--")</f>
        <v>0.7588721438988819</v>
      </c>
      <c r="I371" s="21">
        <f t="shared" si="122"/>
        <v>0</v>
      </c>
      <c r="J371" s="21">
        <f t="shared" si="122"/>
        <v>0</v>
      </c>
      <c r="K371" s="21">
        <f t="shared" si="122"/>
        <v>0</v>
      </c>
      <c r="L371" s="21">
        <f t="shared" si="122"/>
        <v>0</v>
      </c>
      <c r="M371" s="21">
        <f t="shared" si="122"/>
        <v>0</v>
      </c>
      <c r="N371" s="21">
        <f t="shared" si="122"/>
        <v>0</v>
      </c>
      <c r="O371" s="21">
        <f t="shared" si="122"/>
        <v>0</v>
      </c>
      <c r="P371" s="21">
        <f t="shared" si="122"/>
        <v>0</v>
      </c>
      <c r="Q371" s="21">
        <f>IF(Q$13&gt;0,Q349/Q$13,"--")</f>
        <v>0</v>
      </c>
      <c r="R371" s="21">
        <f>IF(R$13&gt;0,R349/R$13,"--")</f>
        <v>0</v>
      </c>
      <c r="S371" s="21">
        <f>IF(S$13&gt;0,S349/S$13,"--")</f>
        <v>0</v>
      </c>
      <c r="T371" s="21">
        <f>IF(T$13&gt;0,T349/T$13,"--")</f>
        <v>0</v>
      </c>
      <c r="U371" s="21">
        <f>IF(U$13&gt;0,U349/U$13,"--")</f>
        <v>0</v>
      </c>
      <c r="V371" s="21">
        <f t="shared" si="122"/>
        <v>0</v>
      </c>
      <c r="W371" s="25">
        <f>SUM(AB371:AS371)</f>
        <v>1</v>
      </c>
      <c r="X371" s="22">
        <f>SUMPRODUCT(E$13:V$13,E371:V371)/AA371</f>
        <v>0.7588721438988819</v>
      </c>
      <c r="Y371" s="129"/>
      <c r="Z371" s="129"/>
      <c r="AA371" s="160">
        <f>SUMPRODUCT(E$13:V$13,AB371:AS371)</f>
        <v>2057000</v>
      </c>
      <c r="AB371" s="1">
        <f>IF(ISERROR(1/E371),0,1)</f>
        <v>0</v>
      </c>
      <c r="AC371" s="1">
        <f>IF(ISERROR(1/F371),0,1)</f>
        <v>0</v>
      </c>
      <c r="AD371" s="1">
        <f>IF(ISERROR(1/G371),0,1)</f>
        <v>0</v>
      </c>
      <c r="AE371" s="1">
        <f>IF(ISERROR(1/H371),0,1)</f>
        <v>1</v>
      </c>
      <c r="AF371" s="1">
        <f>IF(ISERROR(1/I371),0,1)</f>
        <v>0</v>
      </c>
      <c r="AG371" s="1">
        <f>IF(ISERROR(1/J371),0,1)</f>
        <v>0</v>
      </c>
      <c r="AH371" s="1">
        <f>IF(ISERROR(1/Q371),0,1)</f>
        <v>0</v>
      </c>
      <c r="AI371" s="1">
        <f aca="true" t="shared" si="123" ref="AI371:AK375">IF(ISERROR(1/K371),0,1)</f>
        <v>0</v>
      </c>
      <c r="AJ371" s="1">
        <f t="shared" si="123"/>
        <v>0</v>
      </c>
      <c r="AK371" s="1">
        <f t="shared" si="123"/>
        <v>0</v>
      </c>
      <c r="AL371" s="1">
        <f>IF(ISERROR(1/R371),0,1)</f>
        <v>0</v>
      </c>
      <c r="AM371" s="1">
        <f>IF(ISERROR(1/S371),0,1)</f>
        <v>0</v>
      </c>
      <c r="AN371" s="1">
        <f>IF(ISERROR(1/N371),0,1)</f>
        <v>0</v>
      </c>
      <c r="AO371" s="1">
        <f>IF(ISERROR(1/T371),0,1)</f>
        <v>0</v>
      </c>
      <c r="AP371" s="1">
        <f>IF(ISERROR(1/U371),0,1)</f>
        <v>0</v>
      </c>
      <c r="AQ371" s="1">
        <f>IF(ISERROR(1/O371),0,1)</f>
        <v>0</v>
      </c>
      <c r="AR371" s="1">
        <f>IF(ISERROR(1/P371),0,1)</f>
        <v>0</v>
      </c>
      <c r="AS371" s="1">
        <f>IF(ISERROR(1/V371),0,1)</f>
        <v>0</v>
      </c>
    </row>
    <row r="372" spans="2:45" ht="18">
      <c r="B372" s="380"/>
      <c r="C372" s="356" t="s">
        <v>21</v>
      </c>
      <c r="D372" s="357"/>
      <c r="E372" s="21">
        <f aca="true" t="shared" si="124" ref="E372:V372">IF(E$14&gt;0,E350/E$14,"--")</f>
        <v>0</v>
      </c>
      <c r="F372" s="21">
        <f t="shared" si="124"/>
        <v>0</v>
      </c>
      <c r="G372" s="21">
        <f t="shared" si="124"/>
        <v>0</v>
      </c>
      <c r="H372" s="316" t="str">
        <f>IF(H$14&gt;0,IF(H350&gt;0,H350/H$14*1000,"--"),"--")</f>
        <v>--</v>
      </c>
      <c r="I372" s="21">
        <f t="shared" si="124"/>
        <v>0</v>
      </c>
      <c r="J372" s="21">
        <f t="shared" si="124"/>
        <v>0</v>
      </c>
      <c r="K372" s="21">
        <f t="shared" si="124"/>
        <v>0</v>
      </c>
      <c r="L372" s="21">
        <f t="shared" si="124"/>
        <v>0</v>
      </c>
      <c r="M372" s="21">
        <f t="shared" si="124"/>
        <v>0</v>
      </c>
      <c r="N372" s="21">
        <f t="shared" si="124"/>
        <v>0</v>
      </c>
      <c r="O372" s="21">
        <f t="shared" si="124"/>
        <v>0</v>
      </c>
      <c r="P372" s="21">
        <f t="shared" si="124"/>
        <v>0</v>
      </c>
      <c r="Q372" s="21" t="str">
        <f>IF(Q$14&gt;0,Q350/Q$14,"--")</f>
        <v>--</v>
      </c>
      <c r="R372" s="21">
        <f>IF(R$14&gt;0,R350/R$14,"--")</f>
        <v>0</v>
      </c>
      <c r="S372" s="21">
        <f>IF(S$14&gt;0,S350/S$14,"--")</f>
        <v>0</v>
      </c>
      <c r="T372" s="21">
        <f>IF(T$14&gt;0,T350/T$14,"--")</f>
        <v>0</v>
      </c>
      <c r="U372" s="21">
        <f>IF(U$14&gt;0,U350/U$14,"--")</f>
        <v>0</v>
      </c>
      <c r="V372" s="21" t="str">
        <f t="shared" si="124"/>
        <v>--</v>
      </c>
      <c r="W372" s="25">
        <f>SUM(AB372:AS372)</f>
        <v>0</v>
      </c>
      <c r="X372" s="22" t="e">
        <f>SUMPRODUCT(E$14:V$14,E372:V372)/AA372</f>
        <v>#DIV/0!</v>
      </c>
      <c r="Y372" s="129"/>
      <c r="Z372" s="129"/>
      <c r="AA372" s="160">
        <f>SUMPRODUCT(E$14:V$14,AB372:AS372)</f>
        <v>0</v>
      </c>
      <c r="AB372" s="1">
        <f>IF(ISERROR(1/E372),0,1)</f>
        <v>0</v>
      </c>
      <c r="AC372" s="1">
        <f>IF(ISERROR(1/F372),0,1)</f>
        <v>0</v>
      </c>
      <c r="AD372" s="1">
        <f>IF(ISERROR(1/G372),0,1)</f>
        <v>0</v>
      </c>
      <c r="AE372" s="1">
        <f>IF(ISERROR(1/H372),0,1)</f>
        <v>0</v>
      </c>
      <c r="AF372" s="1">
        <f>IF(ISERROR(1/I372),0,1)</f>
        <v>0</v>
      </c>
      <c r="AG372" s="1">
        <f>IF(ISERROR(1/J372),0,1)</f>
        <v>0</v>
      </c>
      <c r="AH372" s="1">
        <f>IF(ISERROR(1/Q372),0,1)</f>
        <v>0</v>
      </c>
      <c r="AI372" s="1">
        <f t="shared" si="123"/>
        <v>0</v>
      </c>
      <c r="AJ372" s="1">
        <f t="shared" si="123"/>
        <v>0</v>
      </c>
      <c r="AK372" s="1">
        <f t="shared" si="123"/>
        <v>0</v>
      </c>
      <c r="AL372" s="1">
        <f>IF(ISERROR(1/R372),0,1)</f>
        <v>0</v>
      </c>
      <c r="AM372" s="1">
        <f>IF(ISERROR(1/S372),0,1)</f>
        <v>0</v>
      </c>
      <c r="AN372" s="1">
        <f>IF(ISERROR(1/N372),0,1)</f>
        <v>0</v>
      </c>
      <c r="AO372" s="1">
        <f>IF(ISERROR(1/T372),0,1)</f>
        <v>0</v>
      </c>
      <c r="AP372" s="1">
        <f>IF(ISERROR(1/U372),0,1)</f>
        <v>0</v>
      </c>
      <c r="AQ372" s="1">
        <f>IF(ISERROR(1/O372),0,1)</f>
        <v>0</v>
      </c>
      <c r="AR372" s="1">
        <f>IF(ISERROR(1/P372),0,1)</f>
        <v>0</v>
      </c>
      <c r="AS372" s="1">
        <f>IF(ISERROR(1/V372),0,1)</f>
        <v>0</v>
      </c>
    </row>
    <row r="373" spans="2:45" ht="18">
      <c r="B373" s="380"/>
      <c r="C373" s="356" t="s">
        <v>22</v>
      </c>
      <c r="D373" s="357"/>
      <c r="E373" s="21">
        <f aca="true" t="shared" si="125" ref="E373:V373">IF(E$15&gt;0,E351/E$15,"--")</f>
        <v>0</v>
      </c>
      <c r="F373" s="21">
        <f t="shared" si="125"/>
        <v>0</v>
      </c>
      <c r="G373" s="21">
        <f t="shared" si="125"/>
        <v>0</v>
      </c>
      <c r="H373" s="316">
        <f>IF(H$15&gt;0,IF(H351&gt;0,H351/H$15*1000,"--"),"--")</f>
        <v>0.49417736637802323</v>
      </c>
      <c r="I373" s="21">
        <f t="shared" si="125"/>
        <v>0</v>
      </c>
      <c r="J373" s="21">
        <f t="shared" si="125"/>
        <v>0</v>
      </c>
      <c r="K373" s="21">
        <f t="shared" si="125"/>
        <v>0</v>
      </c>
      <c r="L373" s="21">
        <f t="shared" si="125"/>
        <v>0</v>
      </c>
      <c r="M373" s="21">
        <f t="shared" si="125"/>
        <v>0</v>
      </c>
      <c r="N373" s="21">
        <f t="shared" si="125"/>
        <v>0</v>
      </c>
      <c r="O373" s="21">
        <f t="shared" si="125"/>
        <v>0</v>
      </c>
      <c r="P373" s="21">
        <f t="shared" si="125"/>
        <v>0</v>
      </c>
      <c r="Q373" s="21">
        <f>IF(Q$15&gt;0,Q351/Q$15,"--")</f>
        <v>0</v>
      </c>
      <c r="R373" s="21">
        <f>IF(R$15&gt;0,R351/R$15,"--")</f>
        <v>0</v>
      </c>
      <c r="S373" s="21">
        <f>IF(S$15&gt;0,S351/S$15,"--")</f>
        <v>0</v>
      </c>
      <c r="T373" s="21">
        <f>IF(T$15&gt;0,T351/T$15,"--")</f>
        <v>0</v>
      </c>
      <c r="U373" s="21">
        <f>IF(U$15&gt;0,U351/U$15,"--")</f>
        <v>0</v>
      </c>
      <c r="V373" s="21" t="str">
        <f t="shared" si="125"/>
        <v>--</v>
      </c>
      <c r="W373" s="25">
        <f>SUM(AB373:AS373)</f>
        <v>1</v>
      </c>
      <c r="X373" s="22">
        <f>SUMPRODUCT(E$15:V$15,E373:V373)/AA373</f>
        <v>0.49417736637802323</v>
      </c>
      <c r="Y373" s="129"/>
      <c r="Z373" s="129"/>
      <c r="AA373" s="160">
        <f>SUMPRODUCT(E$15:V$15,AB373:AS373)</f>
        <v>3349000</v>
      </c>
      <c r="AB373" s="1">
        <f>IF(ISERROR(1/E373),0,1)</f>
        <v>0</v>
      </c>
      <c r="AC373" s="1">
        <f>IF(ISERROR(1/F373),0,1)</f>
        <v>0</v>
      </c>
      <c r="AD373" s="1">
        <f>IF(ISERROR(1/G373),0,1)</f>
        <v>0</v>
      </c>
      <c r="AE373" s="1">
        <f>IF(ISERROR(1/H373),0,1)</f>
        <v>1</v>
      </c>
      <c r="AF373" s="1">
        <f>IF(ISERROR(1/I373),0,1)</f>
        <v>0</v>
      </c>
      <c r="AG373" s="1">
        <f>IF(ISERROR(1/J373),0,1)</f>
        <v>0</v>
      </c>
      <c r="AH373" s="1">
        <f>IF(ISERROR(1/Q373),0,1)</f>
        <v>0</v>
      </c>
      <c r="AI373" s="1">
        <f t="shared" si="123"/>
        <v>0</v>
      </c>
      <c r="AJ373" s="1">
        <f t="shared" si="123"/>
        <v>0</v>
      </c>
      <c r="AK373" s="1">
        <f t="shared" si="123"/>
        <v>0</v>
      </c>
      <c r="AL373" s="1">
        <f>IF(ISERROR(1/R373),0,1)</f>
        <v>0</v>
      </c>
      <c r="AM373" s="1">
        <f>IF(ISERROR(1/S373),0,1)</f>
        <v>0</v>
      </c>
      <c r="AN373" s="1">
        <f>IF(ISERROR(1/N373),0,1)</f>
        <v>0</v>
      </c>
      <c r="AO373" s="1">
        <f>IF(ISERROR(1/T373),0,1)</f>
        <v>0</v>
      </c>
      <c r="AP373" s="1">
        <f>IF(ISERROR(1/U373),0,1)</f>
        <v>0</v>
      </c>
      <c r="AQ373" s="1">
        <f>IF(ISERROR(1/O373),0,1)</f>
        <v>0</v>
      </c>
      <c r="AR373" s="1">
        <f>IF(ISERROR(1/P373),0,1)</f>
        <v>0</v>
      </c>
      <c r="AS373" s="1">
        <f>IF(ISERROR(1/V373),0,1)</f>
        <v>0</v>
      </c>
    </row>
    <row r="374" spans="2:45" ht="18">
      <c r="B374" s="380"/>
      <c r="C374" s="354" t="s">
        <v>25</v>
      </c>
      <c r="D374" s="355"/>
      <c r="E374" s="21" t="str">
        <f aca="true" t="shared" si="126" ref="E374:V374">IF(E$16&gt;0,E352/E$16,"--")</f>
        <v>--</v>
      </c>
      <c r="F374" s="21" t="str">
        <f t="shared" si="126"/>
        <v>--</v>
      </c>
      <c r="G374" s="21" t="str">
        <f t="shared" si="126"/>
        <v>--</v>
      </c>
      <c r="H374" s="316" t="str">
        <f>IF(H$16&gt;0,IF(H352&gt;0,H352/H$16*1000,"--"),"--")</f>
        <v>--</v>
      </c>
      <c r="I374" s="21" t="str">
        <f t="shared" si="126"/>
        <v>--</v>
      </c>
      <c r="J374" s="21" t="str">
        <f t="shared" si="126"/>
        <v>--</v>
      </c>
      <c r="K374" s="21" t="str">
        <f t="shared" si="126"/>
        <v>--</v>
      </c>
      <c r="L374" s="21" t="str">
        <f t="shared" si="126"/>
        <v>--</v>
      </c>
      <c r="M374" s="21" t="str">
        <f t="shared" si="126"/>
        <v>--</v>
      </c>
      <c r="N374" s="21" t="str">
        <f t="shared" si="126"/>
        <v>--</v>
      </c>
      <c r="O374" s="21" t="str">
        <f t="shared" si="126"/>
        <v>--</v>
      </c>
      <c r="P374" s="21" t="str">
        <f t="shared" si="126"/>
        <v>--</v>
      </c>
      <c r="Q374" s="21" t="str">
        <f>IF(Q$16&gt;0,Q352/Q$16,"--")</f>
        <v>--</v>
      </c>
      <c r="R374" s="21" t="str">
        <f>IF(R$16&gt;0,R352/R$16,"--")</f>
        <v>--</v>
      </c>
      <c r="S374" s="21" t="str">
        <f>IF(S$16&gt;0,S352/S$16,"--")</f>
        <v>--</v>
      </c>
      <c r="T374" s="21" t="str">
        <f>IF(T$16&gt;0,T352/T$16,"--")</f>
        <v>--</v>
      </c>
      <c r="U374" s="21" t="str">
        <f>IF(U$16&gt;0,U352/U$16,"--")</f>
        <v>--</v>
      </c>
      <c r="V374" s="21" t="str">
        <f t="shared" si="126"/>
        <v>--</v>
      </c>
      <c r="W374" s="25">
        <f>SUM(AB374:AS374)</f>
        <v>0</v>
      </c>
      <c r="X374" s="22" t="e">
        <f>SUMPRODUCT(E$16:V$16,E374:V374)/AA374</f>
        <v>#DIV/0!</v>
      </c>
      <c r="Y374" s="129"/>
      <c r="Z374" s="129"/>
      <c r="AA374" s="160">
        <f>SUMPRODUCT(E$16:V$16,AB374:AS374)</f>
        <v>0</v>
      </c>
      <c r="AB374" s="1">
        <f>IF(ISERROR(1/E374),0,1)</f>
        <v>0</v>
      </c>
      <c r="AC374" s="1">
        <f>IF(ISERROR(1/F374),0,1)</f>
        <v>0</v>
      </c>
      <c r="AD374" s="1">
        <f>IF(ISERROR(1/G374),0,1)</f>
        <v>0</v>
      </c>
      <c r="AE374" s="1">
        <f>IF(ISERROR(1/H374),0,1)</f>
        <v>0</v>
      </c>
      <c r="AF374" s="1">
        <f>IF(ISERROR(1/I374),0,1)</f>
        <v>0</v>
      </c>
      <c r="AG374" s="1">
        <f>IF(ISERROR(1/J374),0,1)</f>
        <v>0</v>
      </c>
      <c r="AH374" s="1">
        <f>IF(ISERROR(1/Q374),0,1)</f>
        <v>0</v>
      </c>
      <c r="AI374" s="1">
        <f t="shared" si="123"/>
        <v>0</v>
      </c>
      <c r="AJ374" s="1">
        <f t="shared" si="123"/>
        <v>0</v>
      </c>
      <c r="AK374" s="1">
        <f t="shared" si="123"/>
        <v>0</v>
      </c>
      <c r="AL374" s="1">
        <f>IF(ISERROR(1/R374),0,1)</f>
        <v>0</v>
      </c>
      <c r="AM374" s="1">
        <f>IF(ISERROR(1/S374),0,1)</f>
        <v>0</v>
      </c>
      <c r="AN374" s="1">
        <f>IF(ISERROR(1/N374),0,1)</f>
        <v>0</v>
      </c>
      <c r="AO374" s="1">
        <f>IF(ISERROR(1/T374),0,1)</f>
        <v>0</v>
      </c>
      <c r="AP374" s="1">
        <f>IF(ISERROR(1/U374),0,1)</f>
        <v>0</v>
      </c>
      <c r="AQ374" s="1">
        <f>IF(ISERROR(1/O374),0,1)</f>
        <v>0</v>
      </c>
      <c r="AR374" s="1">
        <f>IF(ISERROR(1/P374),0,1)</f>
        <v>0</v>
      </c>
      <c r="AS374" s="1">
        <f>IF(ISERROR(1/V374),0,1)</f>
        <v>0</v>
      </c>
    </row>
    <row r="375" spans="2:45" ht="18">
      <c r="B375" s="380"/>
      <c r="C375" s="354" t="s">
        <v>24</v>
      </c>
      <c r="D375" s="355"/>
      <c r="E375" s="21" t="str">
        <f aca="true" t="shared" si="127" ref="E375:V375">IF(E$17&gt;0,E353/E$17,"--")</f>
        <v>--</v>
      </c>
      <c r="F375" s="21">
        <f t="shared" si="127"/>
        <v>0</v>
      </c>
      <c r="G375" s="21">
        <f t="shared" si="127"/>
        <v>0</v>
      </c>
      <c r="H375" s="316">
        <f>IF(H$17&gt;0,IF(H353&gt;0,H353/H$17*1000,"--"),"--")</f>
        <v>0.5013632232656771</v>
      </c>
      <c r="I375" s="21" t="str">
        <f t="shared" si="127"/>
        <v>--</v>
      </c>
      <c r="J375" s="21" t="str">
        <f t="shared" si="127"/>
        <v>--</v>
      </c>
      <c r="K375" s="21" t="str">
        <f t="shared" si="127"/>
        <v>--</v>
      </c>
      <c r="L375" s="21" t="str">
        <f t="shared" si="127"/>
        <v>--</v>
      </c>
      <c r="M375" s="21" t="str">
        <f t="shared" si="127"/>
        <v>--</v>
      </c>
      <c r="N375" s="21" t="str">
        <f t="shared" si="127"/>
        <v>--</v>
      </c>
      <c r="O375" s="21" t="str">
        <f t="shared" si="127"/>
        <v>--</v>
      </c>
      <c r="P375" s="21" t="str">
        <f t="shared" si="127"/>
        <v>--</v>
      </c>
      <c r="Q375" s="21" t="str">
        <f>IF(Q$17&gt;0,Q353/Q$17,"--")</f>
        <v>--</v>
      </c>
      <c r="R375" s="21" t="str">
        <f>IF(R$17&gt;0,R353/R$17,"--")</f>
        <v>--</v>
      </c>
      <c r="S375" s="21" t="str">
        <f>IF(S$17&gt;0,S353/S$17,"--")</f>
        <v>--</v>
      </c>
      <c r="T375" s="21" t="str">
        <f>IF(T$17&gt;0,T353/T$17,"--")</f>
        <v>--</v>
      </c>
      <c r="U375" s="21" t="str">
        <f>IF(U$17&gt;0,U353/U$17,"--")</f>
        <v>--</v>
      </c>
      <c r="V375" s="21" t="str">
        <f t="shared" si="127"/>
        <v>--</v>
      </c>
      <c r="W375" s="25">
        <f>SUM(AB375:AS375)</f>
        <v>1</v>
      </c>
      <c r="X375" s="22">
        <f>SUMPRODUCT(E$17:V$17,E375:V375)/AA375</f>
        <v>0.5013632232656771</v>
      </c>
      <c r="Y375" s="129"/>
      <c r="Z375" s="129"/>
      <c r="AA375" s="160">
        <f>SUMPRODUCT(E$17:V$17,AB375:AS375)</f>
        <v>3301000</v>
      </c>
      <c r="AB375" s="1">
        <f>IF(ISERROR(1/E375),0,1)</f>
        <v>0</v>
      </c>
      <c r="AC375" s="1">
        <f>IF(ISERROR(1/F375),0,1)</f>
        <v>0</v>
      </c>
      <c r="AD375" s="1">
        <f>IF(ISERROR(1/G375),0,1)</f>
        <v>0</v>
      </c>
      <c r="AE375" s="1">
        <f>IF(ISERROR(1/H375),0,1)</f>
        <v>1</v>
      </c>
      <c r="AF375" s="1">
        <f>IF(ISERROR(1/I375),0,1)</f>
        <v>0</v>
      </c>
      <c r="AG375" s="1">
        <f>IF(ISERROR(1/J375),0,1)</f>
        <v>0</v>
      </c>
      <c r="AH375" s="1">
        <f>IF(ISERROR(1/Q375),0,1)</f>
        <v>0</v>
      </c>
      <c r="AI375" s="1">
        <f t="shared" si="123"/>
        <v>0</v>
      </c>
      <c r="AJ375" s="1">
        <f t="shared" si="123"/>
        <v>0</v>
      </c>
      <c r="AK375" s="1">
        <f t="shared" si="123"/>
        <v>0</v>
      </c>
      <c r="AL375" s="1">
        <f>IF(ISERROR(1/R375),0,1)</f>
        <v>0</v>
      </c>
      <c r="AM375" s="1">
        <f>IF(ISERROR(1/S375),0,1)</f>
        <v>0</v>
      </c>
      <c r="AN375" s="1">
        <f>IF(ISERROR(1/N375),0,1)</f>
        <v>0</v>
      </c>
      <c r="AO375" s="1">
        <f>IF(ISERROR(1/T375),0,1)</f>
        <v>0</v>
      </c>
      <c r="AP375" s="1">
        <f>IF(ISERROR(1/U375),0,1)</f>
        <v>0</v>
      </c>
      <c r="AQ375" s="1">
        <f>IF(ISERROR(1/O375),0,1)</f>
        <v>0</v>
      </c>
      <c r="AR375" s="1">
        <f>IF(ISERROR(1/P375),0,1)</f>
        <v>0</v>
      </c>
      <c r="AS375" s="1">
        <f>IF(ISERROR(1/V375),0,1)</f>
        <v>0</v>
      </c>
    </row>
    <row r="376" spans="2:26" ht="18.75">
      <c r="B376" s="380"/>
      <c r="C376" s="3" t="s">
        <v>151</v>
      </c>
      <c r="D376" s="256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2" t="s">
        <v>34</v>
      </c>
      <c r="Y376" s="128"/>
      <c r="Z376" s="128"/>
    </row>
    <row r="377" spans="2:45" ht="18">
      <c r="B377" s="380"/>
      <c r="C377" s="354" t="s">
        <v>3</v>
      </c>
      <c r="D377" s="355"/>
      <c r="E377" s="21">
        <f aca="true" t="shared" si="128" ref="E377:V377">IF(E$13&gt;0,E355/E$13,"--")</f>
        <v>0</v>
      </c>
      <c r="F377" s="21">
        <f t="shared" si="128"/>
        <v>0</v>
      </c>
      <c r="G377" s="21">
        <f t="shared" si="128"/>
        <v>0</v>
      </c>
      <c r="H377" s="316">
        <f>IF(H$13&gt;0,IF(H355&gt;0,H355/H$13*1000,"--"),"--")</f>
        <v>0.031113271754982984</v>
      </c>
      <c r="I377" s="21">
        <f t="shared" si="128"/>
        <v>0</v>
      </c>
      <c r="J377" s="21">
        <f t="shared" si="128"/>
        <v>0</v>
      </c>
      <c r="K377" s="21">
        <f t="shared" si="128"/>
        <v>0</v>
      </c>
      <c r="L377" s="21">
        <f t="shared" si="128"/>
        <v>0</v>
      </c>
      <c r="M377" s="21">
        <f t="shared" si="128"/>
        <v>0</v>
      </c>
      <c r="N377" s="21">
        <f t="shared" si="128"/>
        <v>0</v>
      </c>
      <c r="O377" s="21">
        <f t="shared" si="128"/>
        <v>0</v>
      </c>
      <c r="P377" s="21">
        <f t="shared" si="128"/>
        <v>0</v>
      </c>
      <c r="Q377" s="21">
        <f>IF(Q$13&gt;0,Q355/Q$13,"--")</f>
        <v>0</v>
      </c>
      <c r="R377" s="21">
        <f>IF(R$13&gt;0,R355/R$13,"--")</f>
        <v>0</v>
      </c>
      <c r="S377" s="21">
        <f>IF(S$13&gt;0,S355/S$13,"--")</f>
        <v>0</v>
      </c>
      <c r="T377" s="21">
        <f>IF(T$13&gt;0,T355/T$13,"--")</f>
        <v>0</v>
      </c>
      <c r="U377" s="21">
        <f>IF(U$13&gt;0,U355/U$13,"--")</f>
        <v>0</v>
      </c>
      <c r="V377" s="21">
        <f t="shared" si="128"/>
        <v>0</v>
      </c>
      <c r="W377" s="25">
        <f>SUM(AB377:AS377)</f>
        <v>1</v>
      </c>
      <c r="X377" s="22">
        <f>SUMPRODUCT(E$13:V$13,E377:V377)/AA377</f>
        <v>0.031113271754982984</v>
      </c>
      <c r="Y377" s="129"/>
      <c r="Z377" s="129"/>
      <c r="AA377" s="160">
        <f>SUMPRODUCT(E$13:V$13,AB377:AS377)</f>
        <v>2057000</v>
      </c>
      <c r="AB377" s="1">
        <f>IF(ISERROR(1/E377),0,1)</f>
        <v>0</v>
      </c>
      <c r="AC377" s="1">
        <f>IF(ISERROR(1/F377),0,1)</f>
        <v>0</v>
      </c>
      <c r="AD377" s="1">
        <f>IF(ISERROR(1/G377),0,1)</f>
        <v>0</v>
      </c>
      <c r="AE377" s="1">
        <f>IF(ISERROR(1/H377),0,1)</f>
        <v>1</v>
      </c>
      <c r="AF377" s="1">
        <f>IF(ISERROR(1/I377),0,1)</f>
        <v>0</v>
      </c>
      <c r="AG377" s="1">
        <f>IF(ISERROR(1/J377),0,1)</f>
        <v>0</v>
      </c>
      <c r="AH377" s="1">
        <f>IF(ISERROR(1/Q377),0,1)</f>
        <v>0</v>
      </c>
      <c r="AI377" s="1">
        <f aca="true" t="shared" si="129" ref="AI377:AK381">IF(ISERROR(1/K377),0,1)</f>
        <v>0</v>
      </c>
      <c r="AJ377" s="1">
        <f t="shared" si="129"/>
        <v>0</v>
      </c>
      <c r="AK377" s="1">
        <f t="shared" si="129"/>
        <v>0</v>
      </c>
      <c r="AL377" s="1">
        <f>IF(ISERROR(1/R377),0,1)</f>
        <v>0</v>
      </c>
      <c r="AM377" s="1">
        <f>IF(ISERROR(1/S377),0,1)</f>
        <v>0</v>
      </c>
      <c r="AN377" s="1">
        <f>IF(ISERROR(1/N377),0,1)</f>
        <v>0</v>
      </c>
      <c r="AO377" s="1">
        <f>IF(ISERROR(1/T377),0,1)</f>
        <v>0</v>
      </c>
      <c r="AP377" s="1">
        <f>IF(ISERROR(1/U377),0,1)</f>
        <v>0</v>
      </c>
      <c r="AQ377" s="1">
        <f>IF(ISERROR(1/O377),0,1)</f>
        <v>0</v>
      </c>
      <c r="AR377" s="1">
        <f>IF(ISERROR(1/P377),0,1)</f>
        <v>0</v>
      </c>
      <c r="AS377" s="1">
        <f>IF(ISERROR(1/V377),0,1)</f>
        <v>0</v>
      </c>
    </row>
    <row r="378" spans="2:45" ht="18">
      <c r="B378" s="380"/>
      <c r="C378" s="356" t="s">
        <v>21</v>
      </c>
      <c r="D378" s="357"/>
      <c r="E378" s="21">
        <f aca="true" t="shared" si="130" ref="E378:V378">IF(E$14&gt;0,E356/E$14,"--")</f>
        <v>0</v>
      </c>
      <c r="F378" s="21">
        <f t="shared" si="130"/>
        <v>0</v>
      </c>
      <c r="G378" s="21">
        <f t="shared" si="130"/>
        <v>0</v>
      </c>
      <c r="H378" s="316" t="str">
        <f>IF(H$14&gt;0,IF(H356&gt;0,H356/H$14*1000,"--"),"--")</f>
        <v>--</v>
      </c>
      <c r="I378" s="21">
        <f t="shared" si="130"/>
        <v>0</v>
      </c>
      <c r="J378" s="21">
        <f t="shared" si="130"/>
        <v>0</v>
      </c>
      <c r="K378" s="21">
        <f t="shared" si="130"/>
        <v>0</v>
      </c>
      <c r="L378" s="21">
        <f t="shared" si="130"/>
        <v>0</v>
      </c>
      <c r="M378" s="21">
        <f t="shared" si="130"/>
        <v>0</v>
      </c>
      <c r="N378" s="21">
        <f t="shared" si="130"/>
        <v>0</v>
      </c>
      <c r="O378" s="21">
        <f t="shared" si="130"/>
        <v>0</v>
      </c>
      <c r="P378" s="21">
        <f t="shared" si="130"/>
        <v>0</v>
      </c>
      <c r="Q378" s="21" t="str">
        <f>IF(Q$14&gt;0,Q356/Q$14,"--")</f>
        <v>--</v>
      </c>
      <c r="R378" s="21">
        <f>IF(R$14&gt;0,R356/R$14,"--")</f>
        <v>0</v>
      </c>
      <c r="S378" s="21">
        <f>IF(S$14&gt;0,S356/S$14,"--")</f>
        <v>0</v>
      </c>
      <c r="T378" s="21">
        <f>IF(T$14&gt;0,T356/T$14,"--")</f>
        <v>0</v>
      </c>
      <c r="U378" s="21">
        <f>IF(U$14&gt;0,U356/U$14,"--")</f>
        <v>0</v>
      </c>
      <c r="V378" s="21" t="str">
        <f t="shared" si="130"/>
        <v>--</v>
      </c>
      <c r="W378" s="25">
        <f>SUM(AB378:AS378)</f>
        <v>0</v>
      </c>
      <c r="X378" s="22" t="e">
        <f>SUMPRODUCT(E$14:V$14,E378:V378)/AA378</f>
        <v>#DIV/0!</v>
      </c>
      <c r="Y378" s="129"/>
      <c r="Z378" s="129"/>
      <c r="AA378" s="160">
        <f>SUMPRODUCT(E$14:V$14,AB378:AS378)</f>
        <v>0</v>
      </c>
      <c r="AB378" s="1">
        <f>IF(ISERROR(1/E378),0,1)</f>
        <v>0</v>
      </c>
      <c r="AC378" s="1">
        <f>IF(ISERROR(1/F378),0,1)</f>
        <v>0</v>
      </c>
      <c r="AD378" s="1">
        <f>IF(ISERROR(1/G378),0,1)</f>
        <v>0</v>
      </c>
      <c r="AE378" s="1">
        <f>IF(ISERROR(1/H378),0,1)</f>
        <v>0</v>
      </c>
      <c r="AF378" s="1">
        <f>IF(ISERROR(1/I378),0,1)</f>
        <v>0</v>
      </c>
      <c r="AG378" s="1">
        <f>IF(ISERROR(1/J378),0,1)</f>
        <v>0</v>
      </c>
      <c r="AH378" s="1">
        <f>IF(ISERROR(1/Q378),0,1)</f>
        <v>0</v>
      </c>
      <c r="AI378" s="1">
        <f t="shared" si="129"/>
        <v>0</v>
      </c>
      <c r="AJ378" s="1">
        <f t="shared" si="129"/>
        <v>0</v>
      </c>
      <c r="AK378" s="1">
        <f t="shared" si="129"/>
        <v>0</v>
      </c>
      <c r="AL378" s="1">
        <f>IF(ISERROR(1/R378),0,1)</f>
        <v>0</v>
      </c>
      <c r="AM378" s="1">
        <f>IF(ISERROR(1/S378),0,1)</f>
        <v>0</v>
      </c>
      <c r="AN378" s="1">
        <f>IF(ISERROR(1/N378),0,1)</f>
        <v>0</v>
      </c>
      <c r="AO378" s="1">
        <f>IF(ISERROR(1/T378),0,1)</f>
        <v>0</v>
      </c>
      <c r="AP378" s="1">
        <f>IF(ISERROR(1/U378),0,1)</f>
        <v>0</v>
      </c>
      <c r="AQ378" s="1">
        <f>IF(ISERROR(1/O378),0,1)</f>
        <v>0</v>
      </c>
      <c r="AR378" s="1">
        <f>IF(ISERROR(1/P378),0,1)</f>
        <v>0</v>
      </c>
      <c r="AS378" s="1">
        <f>IF(ISERROR(1/V378),0,1)</f>
        <v>0</v>
      </c>
    </row>
    <row r="379" spans="2:45" ht="18">
      <c r="B379" s="380"/>
      <c r="C379" s="356" t="s">
        <v>22</v>
      </c>
      <c r="D379" s="357"/>
      <c r="E379" s="21">
        <f aca="true" t="shared" si="131" ref="E379:V379">IF(E$15&gt;0,E357/E$15,"--")</f>
        <v>0</v>
      </c>
      <c r="F379" s="21">
        <f t="shared" si="131"/>
        <v>0</v>
      </c>
      <c r="G379" s="21">
        <f t="shared" si="131"/>
        <v>0</v>
      </c>
      <c r="H379" s="316">
        <f>IF(H$15&gt;0,IF(H357&gt;0,H357/H$15*1000,"--"),"--")</f>
        <v>0.057927739623768286</v>
      </c>
      <c r="I379" s="21">
        <f t="shared" si="131"/>
        <v>0</v>
      </c>
      <c r="J379" s="21">
        <f t="shared" si="131"/>
        <v>0</v>
      </c>
      <c r="K379" s="21">
        <f t="shared" si="131"/>
        <v>0</v>
      </c>
      <c r="L379" s="21">
        <f t="shared" si="131"/>
        <v>0</v>
      </c>
      <c r="M379" s="21">
        <f t="shared" si="131"/>
        <v>0</v>
      </c>
      <c r="N379" s="21">
        <f t="shared" si="131"/>
        <v>0</v>
      </c>
      <c r="O379" s="21">
        <f t="shared" si="131"/>
        <v>0</v>
      </c>
      <c r="P379" s="21">
        <f t="shared" si="131"/>
        <v>0</v>
      </c>
      <c r="Q379" s="21">
        <f>IF(Q$15&gt;0,Q357/Q$15,"--")</f>
        <v>0</v>
      </c>
      <c r="R379" s="21">
        <f>IF(R$15&gt;0,R357/R$15,"--")</f>
        <v>0</v>
      </c>
      <c r="S379" s="21">
        <f>IF(S$15&gt;0,S357/S$15,"--")</f>
        <v>0</v>
      </c>
      <c r="T379" s="21">
        <f>IF(T$15&gt;0,T357/T$15,"--")</f>
        <v>0</v>
      </c>
      <c r="U379" s="21">
        <f>IF(U$15&gt;0,U357/U$15,"--")</f>
        <v>0</v>
      </c>
      <c r="V379" s="21" t="str">
        <f t="shared" si="131"/>
        <v>--</v>
      </c>
      <c r="W379" s="25">
        <f>SUM(AB379:AS379)</f>
        <v>1</v>
      </c>
      <c r="X379" s="22">
        <f>SUMPRODUCT(E$15:V$15,E379:V379)/AA379</f>
        <v>0.057927739623768286</v>
      </c>
      <c r="Y379" s="129"/>
      <c r="Z379" s="129"/>
      <c r="AA379" s="160">
        <f>SUMPRODUCT(E$15:V$15,AB379:AS379)</f>
        <v>3349000</v>
      </c>
      <c r="AB379" s="1">
        <f>IF(ISERROR(1/E379),0,1)</f>
        <v>0</v>
      </c>
      <c r="AC379" s="1">
        <f>IF(ISERROR(1/F379),0,1)</f>
        <v>0</v>
      </c>
      <c r="AD379" s="1">
        <f>IF(ISERROR(1/G379),0,1)</f>
        <v>0</v>
      </c>
      <c r="AE379" s="1">
        <f>IF(ISERROR(1/H379),0,1)</f>
        <v>1</v>
      </c>
      <c r="AF379" s="1">
        <f>IF(ISERROR(1/I379),0,1)</f>
        <v>0</v>
      </c>
      <c r="AG379" s="1">
        <f>IF(ISERROR(1/J379),0,1)</f>
        <v>0</v>
      </c>
      <c r="AH379" s="1">
        <f>IF(ISERROR(1/Q379),0,1)</f>
        <v>0</v>
      </c>
      <c r="AI379" s="1">
        <f t="shared" si="129"/>
        <v>0</v>
      </c>
      <c r="AJ379" s="1">
        <f t="shared" si="129"/>
        <v>0</v>
      </c>
      <c r="AK379" s="1">
        <f t="shared" si="129"/>
        <v>0</v>
      </c>
      <c r="AL379" s="1">
        <f>IF(ISERROR(1/R379),0,1)</f>
        <v>0</v>
      </c>
      <c r="AM379" s="1">
        <f>IF(ISERROR(1/S379),0,1)</f>
        <v>0</v>
      </c>
      <c r="AN379" s="1">
        <f>IF(ISERROR(1/N379),0,1)</f>
        <v>0</v>
      </c>
      <c r="AO379" s="1">
        <f>IF(ISERROR(1/T379),0,1)</f>
        <v>0</v>
      </c>
      <c r="AP379" s="1">
        <f>IF(ISERROR(1/U379),0,1)</f>
        <v>0</v>
      </c>
      <c r="AQ379" s="1">
        <f>IF(ISERROR(1/O379),0,1)</f>
        <v>0</v>
      </c>
      <c r="AR379" s="1">
        <f>IF(ISERROR(1/P379),0,1)</f>
        <v>0</v>
      </c>
      <c r="AS379" s="1">
        <f>IF(ISERROR(1/V379),0,1)</f>
        <v>0</v>
      </c>
    </row>
    <row r="380" spans="2:45" ht="18">
      <c r="B380" s="380"/>
      <c r="C380" s="354" t="s">
        <v>25</v>
      </c>
      <c r="D380" s="355"/>
      <c r="E380" s="21" t="str">
        <f aca="true" t="shared" si="132" ref="E380:V380">IF(E$16&gt;0,E358/E$16,"--")</f>
        <v>--</v>
      </c>
      <c r="F380" s="21" t="str">
        <f t="shared" si="132"/>
        <v>--</v>
      </c>
      <c r="G380" s="21" t="str">
        <f t="shared" si="132"/>
        <v>--</v>
      </c>
      <c r="H380" s="316" t="str">
        <f>IF(H$16&gt;0,IF(H358&gt;0,H358/H$16*1000,"--"),"--")</f>
        <v>--</v>
      </c>
      <c r="I380" s="21" t="str">
        <f t="shared" si="132"/>
        <v>--</v>
      </c>
      <c r="J380" s="21" t="str">
        <f t="shared" si="132"/>
        <v>--</v>
      </c>
      <c r="K380" s="21" t="str">
        <f t="shared" si="132"/>
        <v>--</v>
      </c>
      <c r="L380" s="21" t="str">
        <f t="shared" si="132"/>
        <v>--</v>
      </c>
      <c r="M380" s="21" t="str">
        <f t="shared" si="132"/>
        <v>--</v>
      </c>
      <c r="N380" s="21" t="str">
        <f t="shared" si="132"/>
        <v>--</v>
      </c>
      <c r="O380" s="21" t="str">
        <f t="shared" si="132"/>
        <v>--</v>
      </c>
      <c r="P380" s="21" t="str">
        <f t="shared" si="132"/>
        <v>--</v>
      </c>
      <c r="Q380" s="21" t="str">
        <f>IF(Q$16&gt;0,Q358/Q$16,"--")</f>
        <v>--</v>
      </c>
      <c r="R380" s="21" t="str">
        <f>IF(R$16&gt;0,R358/R$16,"--")</f>
        <v>--</v>
      </c>
      <c r="S380" s="21" t="str">
        <f>IF(S$16&gt;0,S358/S$16,"--")</f>
        <v>--</v>
      </c>
      <c r="T380" s="21" t="str">
        <f>IF(T$16&gt;0,T358/T$16,"--")</f>
        <v>--</v>
      </c>
      <c r="U380" s="21" t="str">
        <f>IF(U$16&gt;0,U358/U$16,"--")</f>
        <v>--</v>
      </c>
      <c r="V380" s="21" t="str">
        <f t="shared" si="132"/>
        <v>--</v>
      </c>
      <c r="W380" s="25">
        <f>SUM(AB380:AS380)</f>
        <v>0</v>
      </c>
      <c r="X380" s="22" t="e">
        <f>SUMPRODUCT(E$16:V$16,E380:V380)/AA380</f>
        <v>#DIV/0!</v>
      </c>
      <c r="Y380" s="129"/>
      <c r="Z380" s="129"/>
      <c r="AA380" s="160">
        <f>SUMPRODUCT(E$16:V$16,AB380:AS380)</f>
        <v>0</v>
      </c>
      <c r="AB380" s="1">
        <f>IF(ISERROR(1/E380),0,1)</f>
        <v>0</v>
      </c>
      <c r="AC380" s="1">
        <f>IF(ISERROR(1/F380),0,1)</f>
        <v>0</v>
      </c>
      <c r="AD380" s="1">
        <f>IF(ISERROR(1/G380),0,1)</f>
        <v>0</v>
      </c>
      <c r="AE380" s="1">
        <f>IF(ISERROR(1/H380),0,1)</f>
        <v>0</v>
      </c>
      <c r="AF380" s="1">
        <f>IF(ISERROR(1/I380),0,1)</f>
        <v>0</v>
      </c>
      <c r="AG380" s="1">
        <f>IF(ISERROR(1/J380),0,1)</f>
        <v>0</v>
      </c>
      <c r="AH380" s="1">
        <f>IF(ISERROR(1/Q380),0,1)</f>
        <v>0</v>
      </c>
      <c r="AI380" s="1">
        <f t="shared" si="129"/>
        <v>0</v>
      </c>
      <c r="AJ380" s="1">
        <f t="shared" si="129"/>
        <v>0</v>
      </c>
      <c r="AK380" s="1">
        <f t="shared" si="129"/>
        <v>0</v>
      </c>
      <c r="AL380" s="1">
        <f>IF(ISERROR(1/R380),0,1)</f>
        <v>0</v>
      </c>
      <c r="AM380" s="1">
        <f>IF(ISERROR(1/S380),0,1)</f>
        <v>0</v>
      </c>
      <c r="AN380" s="1">
        <f>IF(ISERROR(1/N380),0,1)</f>
        <v>0</v>
      </c>
      <c r="AO380" s="1">
        <f>IF(ISERROR(1/T380),0,1)</f>
        <v>0</v>
      </c>
      <c r="AP380" s="1">
        <f>IF(ISERROR(1/U380),0,1)</f>
        <v>0</v>
      </c>
      <c r="AQ380" s="1">
        <f>IF(ISERROR(1/O380),0,1)</f>
        <v>0</v>
      </c>
      <c r="AR380" s="1">
        <f>IF(ISERROR(1/P380),0,1)</f>
        <v>0</v>
      </c>
      <c r="AS380" s="1">
        <f>IF(ISERROR(1/V380),0,1)</f>
        <v>0</v>
      </c>
    </row>
    <row r="381" spans="2:45" ht="18.75" thickBot="1">
      <c r="B381" s="381"/>
      <c r="C381" s="354" t="s">
        <v>24</v>
      </c>
      <c r="D381" s="355"/>
      <c r="E381" s="21" t="str">
        <f aca="true" t="shared" si="133" ref="E381:V381">IF(E$17&gt;0,E359/E$17,"--")</f>
        <v>--</v>
      </c>
      <c r="F381" s="21">
        <f t="shared" si="133"/>
        <v>0</v>
      </c>
      <c r="G381" s="21">
        <f t="shared" si="133"/>
        <v>0</v>
      </c>
      <c r="H381" s="316">
        <f>IF(H$17&gt;0,IF(H359&gt;0,H359/H$17*1000,"--"),"--")</f>
        <v>0.058770069675855796</v>
      </c>
      <c r="I381" s="21" t="str">
        <f t="shared" si="133"/>
        <v>--</v>
      </c>
      <c r="J381" s="21" t="str">
        <f t="shared" si="133"/>
        <v>--</v>
      </c>
      <c r="K381" s="21" t="str">
        <f t="shared" si="133"/>
        <v>--</v>
      </c>
      <c r="L381" s="21" t="str">
        <f t="shared" si="133"/>
        <v>--</v>
      </c>
      <c r="M381" s="21" t="str">
        <f t="shared" si="133"/>
        <v>--</v>
      </c>
      <c r="N381" s="21" t="str">
        <f t="shared" si="133"/>
        <v>--</v>
      </c>
      <c r="O381" s="21" t="str">
        <f t="shared" si="133"/>
        <v>--</v>
      </c>
      <c r="P381" s="21" t="str">
        <f t="shared" si="133"/>
        <v>--</v>
      </c>
      <c r="Q381" s="21" t="str">
        <f>IF(Q$17&gt;0,Q359/Q$17,"--")</f>
        <v>--</v>
      </c>
      <c r="R381" s="21" t="str">
        <f>IF(R$17&gt;0,R359/R$17,"--")</f>
        <v>--</v>
      </c>
      <c r="S381" s="21" t="str">
        <f>IF(S$17&gt;0,S359/S$17,"--")</f>
        <v>--</v>
      </c>
      <c r="T381" s="21" t="str">
        <f>IF(T$17&gt;0,T359/T$17,"--")</f>
        <v>--</v>
      </c>
      <c r="U381" s="21" t="str">
        <f>IF(U$17&gt;0,U359/U$17,"--")</f>
        <v>--</v>
      </c>
      <c r="V381" s="21" t="str">
        <f t="shared" si="133"/>
        <v>--</v>
      </c>
      <c r="W381" s="25">
        <f>SUM(AB381:AS381)</f>
        <v>1</v>
      </c>
      <c r="X381" s="22">
        <f>SUMPRODUCT(E$17:V$17,E381:V381)/AA381</f>
        <v>0.05877006967585579</v>
      </c>
      <c r="Y381" s="129"/>
      <c r="Z381" s="129"/>
      <c r="AA381" s="160">
        <f>SUMPRODUCT(E$17:V$17,AB381:AS381)</f>
        <v>3301000</v>
      </c>
      <c r="AB381" s="1">
        <f>IF(ISERROR(1/E381),0,1)</f>
        <v>0</v>
      </c>
      <c r="AC381" s="1">
        <f>IF(ISERROR(1/F381),0,1)</f>
        <v>0</v>
      </c>
      <c r="AD381" s="1">
        <f>IF(ISERROR(1/G381),0,1)</f>
        <v>0</v>
      </c>
      <c r="AE381" s="1">
        <f>IF(ISERROR(1/H381),0,1)</f>
        <v>1</v>
      </c>
      <c r="AF381" s="1">
        <f>IF(ISERROR(1/I381),0,1)</f>
        <v>0</v>
      </c>
      <c r="AG381" s="1">
        <f>IF(ISERROR(1/J381),0,1)</f>
        <v>0</v>
      </c>
      <c r="AH381" s="1">
        <f>IF(ISERROR(1/Q381),0,1)</f>
        <v>0</v>
      </c>
      <c r="AI381" s="1">
        <f t="shared" si="129"/>
        <v>0</v>
      </c>
      <c r="AJ381" s="1">
        <f t="shared" si="129"/>
        <v>0</v>
      </c>
      <c r="AK381" s="1">
        <f t="shared" si="129"/>
        <v>0</v>
      </c>
      <c r="AL381" s="1">
        <f>IF(ISERROR(1/R381),0,1)</f>
        <v>0</v>
      </c>
      <c r="AM381" s="1">
        <f>IF(ISERROR(1/S381),0,1)</f>
        <v>0</v>
      </c>
      <c r="AN381" s="1">
        <f>IF(ISERROR(1/N381),0,1)</f>
        <v>0</v>
      </c>
      <c r="AO381" s="1">
        <f>IF(ISERROR(1/T381),0,1)</f>
        <v>0</v>
      </c>
      <c r="AP381" s="1">
        <f>IF(ISERROR(1/U381),0,1)</f>
        <v>0</v>
      </c>
      <c r="AQ381" s="1">
        <f>IF(ISERROR(1/O381),0,1)</f>
        <v>0</v>
      </c>
      <c r="AR381" s="1">
        <f>IF(ISERROR(1/P381),0,1)</f>
        <v>0</v>
      </c>
      <c r="AS381" s="1">
        <f>IF(ISERROR(1/V381),0,1)</f>
        <v>0</v>
      </c>
    </row>
    <row r="382" spans="2:24" ht="18.75">
      <c r="B382" s="98" t="s">
        <v>124</v>
      </c>
      <c r="C382" s="98"/>
      <c r="D382" s="287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100"/>
    </row>
    <row r="383" spans="2:24" ht="18.75">
      <c r="B383" s="376" t="s">
        <v>45</v>
      </c>
      <c r="C383" s="3" t="s">
        <v>125</v>
      </c>
      <c r="D383" s="256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65"/>
      <c r="X383" s="166"/>
    </row>
    <row r="384" spans="2:24" ht="18">
      <c r="B384" s="377"/>
      <c r="C384" s="389" t="s">
        <v>41</v>
      </c>
      <c r="D384" s="407"/>
      <c r="E384" s="68">
        <v>1999</v>
      </c>
      <c r="F384" s="68">
        <v>2008</v>
      </c>
      <c r="G384" s="68">
        <v>1999</v>
      </c>
      <c r="H384" s="68">
        <v>2000</v>
      </c>
      <c r="I384" s="68"/>
      <c r="J384" s="68"/>
      <c r="K384" s="69"/>
      <c r="L384" s="69"/>
      <c r="M384" s="68"/>
      <c r="N384" s="68"/>
      <c r="O384" s="68"/>
      <c r="P384" s="68"/>
      <c r="Q384" s="68"/>
      <c r="R384" s="68"/>
      <c r="S384" s="68"/>
      <c r="T384" s="70"/>
      <c r="U384" s="68">
        <v>2000</v>
      </c>
      <c r="V384" s="69"/>
      <c r="W384" s="259"/>
      <c r="X384" s="260"/>
    </row>
    <row r="385" spans="2:24" ht="18">
      <c r="B385" s="377"/>
      <c r="C385" s="354" t="s">
        <v>3</v>
      </c>
      <c r="D385" s="355"/>
      <c r="E385" s="6">
        <v>0.1376</v>
      </c>
      <c r="F385" s="6">
        <v>0.25</v>
      </c>
      <c r="G385" s="6">
        <v>0.135</v>
      </c>
      <c r="H385" s="6">
        <v>0.15</v>
      </c>
      <c r="I385" s="6"/>
      <c r="J385" s="6"/>
      <c r="K385" s="242"/>
      <c r="L385" s="242"/>
      <c r="M385" s="6"/>
      <c r="N385" s="6"/>
      <c r="O385" s="6"/>
      <c r="P385" s="6"/>
      <c r="Q385" s="6"/>
      <c r="R385" s="6"/>
      <c r="S385" s="6"/>
      <c r="T385" s="248"/>
      <c r="U385" s="6">
        <v>0.1394</v>
      </c>
      <c r="V385" s="242"/>
      <c r="W385" s="261"/>
      <c r="X385" s="262"/>
    </row>
    <row r="386" spans="2:24" ht="18">
      <c r="B386" s="377"/>
      <c r="C386" s="356" t="s">
        <v>21</v>
      </c>
      <c r="D386" s="357"/>
      <c r="E386" s="6">
        <v>0.17764</v>
      </c>
      <c r="F386" s="6">
        <v>0.37</v>
      </c>
      <c r="G386" s="6">
        <v>0.135</v>
      </c>
      <c r="H386" s="6">
        <v>0.18</v>
      </c>
      <c r="I386" s="243"/>
      <c r="J386" s="243"/>
      <c r="K386" s="249"/>
      <c r="L386" s="242"/>
      <c r="M386" s="6"/>
      <c r="N386" s="6"/>
      <c r="O386" s="6"/>
      <c r="P386" s="6"/>
      <c r="Q386" s="243"/>
      <c r="R386" s="250"/>
      <c r="S386" s="250"/>
      <c r="T386" s="248"/>
      <c r="U386" s="6">
        <v>0.1394</v>
      </c>
      <c r="V386" s="242"/>
      <c r="W386" s="261"/>
      <c r="X386" s="262"/>
    </row>
    <row r="387" spans="2:24" ht="18">
      <c r="B387" s="377"/>
      <c r="C387" s="356" t="s">
        <v>22</v>
      </c>
      <c r="D387" s="357"/>
      <c r="E387" s="6">
        <v>0.18178899999999998</v>
      </c>
      <c r="F387" s="243">
        <v>0.39</v>
      </c>
      <c r="G387" s="6">
        <v>0.135</v>
      </c>
      <c r="H387" s="6">
        <v>0.2</v>
      </c>
      <c r="I387" s="6"/>
      <c r="J387" s="6"/>
      <c r="K387" s="242"/>
      <c r="L387" s="242"/>
      <c r="M387" s="6"/>
      <c r="N387" s="6"/>
      <c r="O387" s="6"/>
      <c r="P387" s="6"/>
      <c r="Q387" s="6"/>
      <c r="R387" s="6"/>
      <c r="S387" s="6"/>
      <c r="T387" s="248"/>
      <c r="U387" s="6">
        <v>0.1394</v>
      </c>
      <c r="V387" s="242"/>
      <c r="W387" s="261"/>
      <c r="X387" s="262"/>
    </row>
    <row r="388" spans="2:24" ht="18">
      <c r="B388" s="377"/>
      <c r="C388" s="354" t="s">
        <v>25</v>
      </c>
      <c r="D388" s="355"/>
      <c r="E388" s="2"/>
      <c r="F388" s="243"/>
      <c r="G388" s="2"/>
      <c r="H388" s="6">
        <v>0.18</v>
      </c>
      <c r="I388" s="2"/>
      <c r="J388" s="2"/>
      <c r="K388" s="242"/>
      <c r="L388" s="242"/>
      <c r="M388" s="6"/>
      <c r="N388" s="6"/>
      <c r="O388" s="2"/>
      <c r="P388" s="6"/>
      <c r="Q388" s="2"/>
      <c r="R388" s="6"/>
      <c r="S388" s="6"/>
      <c r="T388" s="248"/>
      <c r="U388" s="6"/>
      <c r="V388" s="242"/>
      <c r="W388" s="261"/>
      <c r="X388" s="262"/>
    </row>
    <row r="389" spans="2:24" ht="18">
      <c r="B389" s="377"/>
      <c r="C389" s="354" t="s">
        <v>24</v>
      </c>
      <c r="D389" s="355"/>
      <c r="E389" s="6"/>
      <c r="F389" s="243">
        <v>0.47</v>
      </c>
      <c r="G389" s="6">
        <v>0.135</v>
      </c>
      <c r="H389" s="6">
        <v>0.2</v>
      </c>
      <c r="I389" s="2"/>
      <c r="J389" s="2"/>
      <c r="K389" s="242"/>
      <c r="L389" s="242"/>
      <c r="M389" s="6"/>
      <c r="N389" s="6"/>
      <c r="O389" s="2"/>
      <c r="P389" s="6"/>
      <c r="Q389" s="2"/>
      <c r="R389" s="6"/>
      <c r="S389" s="6"/>
      <c r="T389" s="278"/>
      <c r="U389" s="6"/>
      <c r="V389" s="242"/>
      <c r="W389" s="281"/>
      <c r="X389" s="282"/>
    </row>
    <row r="390" spans="2:24" ht="18.75">
      <c r="B390" s="377"/>
      <c r="C390" s="3" t="s">
        <v>127</v>
      </c>
      <c r="D390" s="256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65"/>
      <c r="X390" s="166"/>
    </row>
    <row r="391" spans="2:24" ht="18">
      <c r="B391" s="377"/>
      <c r="C391" s="389" t="s">
        <v>41</v>
      </c>
      <c r="D391" s="390"/>
      <c r="E391" s="68">
        <v>2007</v>
      </c>
      <c r="F391" s="68">
        <v>2008</v>
      </c>
      <c r="G391" s="68"/>
      <c r="H391" s="68">
        <v>2000</v>
      </c>
      <c r="I391" s="68"/>
      <c r="J391" s="68"/>
      <c r="K391" s="69"/>
      <c r="L391" s="69"/>
      <c r="M391" s="68"/>
      <c r="N391" s="68"/>
      <c r="O391" s="68"/>
      <c r="P391" s="68"/>
      <c r="Q391" s="68"/>
      <c r="R391" s="68"/>
      <c r="S391" s="68"/>
      <c r="T391" s="70"/>
      <c r="U391" s="68">
        <v>2000</v>
      </c>
      <c r="V391" s="69"/>
      <c r="W391" s="259"/>
      <c r="X391" s="260"/>
    </row>
    <row r="392" spans="2:24" ht="18">
      <c r="B392" s="377"/>
      <c r="C392" s="354" t="s">
        <v>3</v>
      </c>
      <c r="D392" s="355"/>
      <c r="E392" s="6"/>
      <c r="F392" s="6">
        <v>2.99</v>
      </c>
      <c r="G392" s="6"/>
      <c r="H392" s="6">
        <v>2.17</v>
      </c>
      <c r="I392" s="6"/>
      <c r="J392" s="6"/>
      <c r="K392" s="242"/>
      <c r="L392" s="242"/>
      <c r="M392" s="6"/>
      <c r="N392" s="6"/>
      <c r="O392" s="6"/>
      <c r="P392" s="6"/>
      <c r="Q392" s="6"/>
      <c r="R392" s="6"/>
      <c r="S392" s="6"/>
      <c r="T392" s="248"/>
      <c r="U392" s="6">
        <v>0.1394</v>
      </c>
      <c r="V392" s="242"/>
      <c r="W392" s="261"/>
      <c r="X392" s="262"/>
    </row>
    <row r="393" spans="2:24" ht="18">
      <c r="B393" s="377"/>
      <c r="C393" s="356" t="s">
        <v>21</v>
      </c>
      <c r="D393" s="357"/>
      <c r="E393" s="6">
        <v>3.67</v>
      </c>
      <c r="F393" s="6">
        <v>5.5</v>
      </c>
      <c r="G393" s="6"/>
      <c r="H393" s="6">
        <v>3.25</v>
      </c>
      <c r="I393" s="243"/>
      <c r="J393" s="243"/>
      <c r="K393" s="249"/>
      <c r="L393" s="242"/>
      <c r="M393" s="6"/>
      <c r="N393" s="6"/>
      <c r="O393" s="6"/>
      <c r="P393" s="6"/>
      <c r="Q393" s="243"/>
      <c r="R393" s="250"/>
      <c r="S393" s="250"/>
      <c r="T393" s="248"/>
      <c r="U393" s="6">
        <v>0.1394</v>
      </c>
      <c r="V393" s="242"/>
      <c r="W393" s="261"/>
      <c r="X393" s="262"/>
    </row>
    <row r="394" spans="2:24" ht="18">
      <c r="B394" s="377"/>
      <c r="C394" s="356" t="s">
        <v>22</v>
      </c>
      <c r="D394" s="357"/>
      <c r="E394" s="6">
        <v>4.1</v>
      </c>
      <c r="F394" s="243">
        <v>7.47</v>
      </c>
      <c r="G394" s="6"/>
      <c r="H394" s="6">
        <v>4.35</v>
      </c>
      <c r="I394" s="6"/>
      <c r="J394" s="6"/>
      <c r="K394" s="242"/>
      <c r="L394" s="242"/>
      <c r="M394" s="6"/>
      <c r="N394" s="6"/>
      <c r="O394" s="6"/>
      <c r="P394" s="6"/>
      <c r="Q394" s="6"/>
      <c r="R394" s="6"/>
      <c r="S394" s="6"/>
      <c r="T394" s="248"/>
      <c r="U394" s="6">
        <v>0.1394</v>
      </c>
      <c r="V394" s="242"/>
      <c r="W394" s="261"/>
      <c r="X394" s="262"/>
    </row>
    <row r="395" spans="2:24" ht="18">
      <c r="B395" s="377"/>
      <c r="C395" s="354" t="s">
        <v>25</v>
      </c>
      <c r="D395" s="355"/>
      <c r="E395" s="2"/>
      <c r="F395" s="243"/>
      <c r="G395" s="2"/>
      <c r="H395" s="6">
        <v>3.25</v>
      </c>
      <c r="I395" s="2"/>
      <c r="J395" s="2"/>
      <c r="K395" s="242"/>
      <c r="L395" s="242"/>
      <c r="M395" s="6"/>
      <c r="N395" s="6"/>
      <c r="O395" s="2"/>
      <c r="P395" s="6"/>
      <c r="Q395" s="2"/>
      <c r="R395" s="6"/>
      <c r="S395" s="6"/>
      <c r="T395" s="248"/>
      <c r="U395" s="6"/>
      <c r="V395" s="242"/>
      <c r="W395" s="261"/>
      <c r="X395" s="262"/>
    </row>
    <row r="396" spans="2:24" ht="18">
      <c r="B396" s="377"/>
      <c r="C396" s="354" t="s">
        <v>24</v>
      </c>
      <c r="D396" s="355"/>
      <c r="E396" s="6"/>
      <c r="F396" s="243">
        <v>9.07</v>
      </c>
      <c r="G396" s="6"/>
      <c r="H396" s="6">
        <v>4.35</v>
      </c>
      <c r="I396" s="2"/>
      <c r="J396" s="2"/>
      <c r="K396" s="242"/>
      <c r="L396" s="242"/>
      <c r="M396" s="6"/>
      <c r="N396" s="6"/>
      <c r="O396" s="2"/>
      <c r="P396" s="6"/>
      <c r="Q396" s="2"/>
      <c r="R396" s="6"/>
      <c r="S396" s="6"/>
      <c r="T396" s="278"/>
      <c r="U396" s="6"/>
      <c r="V396" s="242"/>
      <c r="W396" s="281"/>
      <c r="X396" s="282"/>
    </row>
    <row r="397" spans="2:24" ht="18.75">
      <c r="B397" s="377"/>
      <c r="C397" s="3" t="s">
        <v>128</v>
      </c>
      <c r="D397" s="256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65"/>
      <c r="X397" s="166"/>
    </row>
    <row r="398" spans="2:24" ht="18">
      <c r="B398" s="377"/>
      <c r="C398" s="354" t="s">
        <v>3</v>
      </c>
      <c r="D398" s="355"/>
      <c r="E398" s="159">
        <v>23</v>
      </c>
      <c r="F398" s="265">
        <v>19.86</v>
      </c>
      <c r="G398" s="159" t="s">
        <v>129</v>
      </c>
      <c r="H398" s="13">
        <v>22</v>
      </c>
      <c r="I398" s="266"/>
      <c r="J398" s="266"/>
      <c r="K398" s="159"/>
      <c r="L398" s="159"/>
      <c r="M398" s="159"/>
      <c r="N398" s="159"/>
      <c r="O398" s="266"/>
      <c r="P398" s="159"/>
      <c r="Q398" s="266"/>
      <c r="R398" s="159"/>
      <c r="S398" s="159"/>
      <c r="T398" s="267"/>
      <c r="U398" s="159"/>
      <c r="V398" s="268"/>
      <c r="W398" s="259"/>
      <c r="X398" s="260"/>
    </row>
    <row r="399" spans="2:24" ht="18">
      <c r="B399" s="377"/>
      <c r="C399" s="356" t="s">
        <v>21</v>
      </c>
      <c r="D399" s="357"/>
      <c r="E399" s="159">
        <v>26.9</v>
      </c>
      <c r="F399" s="265">
        <v>25.08</v>
      </c>
      <c r="G399" s="159" t="s">
        <v>130</v>
      </c>
      <c r="H399" s="13">
        <v>27</v>
      </c>
      <c r="I399" s="266"/>
      <c r="J399" s="266"/>
      <c r="K399" s="159"/>
      <c r="L399" s="159"/>
      <c r="M399" s="159"/>
      <c r="N399" s="159"/>
      <c r="O399" s="266"/>
      <c r="P399" s="159"/>
      <c r="Q399" s="266"/>
      <c r="R399" s="159"/>
      <c r="S399" s="159"/>
      <c r="T399" s="267"/>
      <c r="U399" s="159"/>
      <c r="V399" s="268"/>
      <c r="W399" s="261"/>
      <c r="X399" s="262"/>
    </row>
    <row r="400" spans="2:24" ht="18">
      <c r="B400" s="377"/>
      <c r="C400" s="356" t="s">
        <v>22</v>
      </c>
      <c r="D400" s="357"/>
      <c r="E400" s="159">
        <v>29.9</v>
      </c>
      <c r="F400" s="265">
        <v>32.15</v>
      </c>
      <c r="G400" s="159" t="s">
        <v>130</v>
      </c>
      <c r="H400" s="13">
        <v>35</v>
      </c>
      <c r="I400" s="266"/>
      <c r="J400" s="266"/>
      <c r="K400" s="159"/>
      <c r="L400" s="159"/>
      <c r="M400" s="159"/>
      <c r="N400" s="159"/>
      <c r="O400" s="266"/>
      <c r="P400" s="159"/>
      <c r="Q400" s="266"/>
      <c r="R400" s="159"/>
      <c r="S400" s="159"/>
      <c r="T400" s="267"/>
      <c r="U400" s="159"/>
      <c r="V400" s="268"/>
      <c r="W400" s="261"/>
      <c r="X400" s="262"/>
    </row>
    <row r="401" spans="2:24" ht="18">
      <c r="B401" s="377"/>
      <c r="C401" s="354" t="s">
        <v>25</v>
      </c>
      <c r="D401" s="355"/>
      <c r="E401" s="159"/>
      <c r="F401" s="265"/>
      <c r="G401" s="159"/>
      <c r="H401" s="13">
        <v>27</v>
      </c>
      <c r="I401" s="266"/>
      <c r="J401" s="266"/>
      <c r="K401" s="159"/>
      <c r="L401" s="159"/>
      <c r="M401" s="159"/>
      <c r="N401" s="159"/>
      <c r="O401" s="266"/>
      <c r="P401" s="159"/>
      <c r="Q401" s="266"/>
      <c r="R401" s="159"/>
      <c r="S401" s="159"/>
      <c r="T401" s="267"/>
      <c r="U401" s="159"/>
      <c r="V401" s="268"/>
      <c r="W401" s="261"/>
      <c r="X401" s="262"/>
    </row>
    <row r="402" spans="2:24" ht="18">
      <c r="B402" s="377"/>
      <c r="C402" s="354" t="s">
        <v>24</v>
      </c>
      <c r="D402" s="355"/>
      <c r="E402" s="159"/>
      <c r="F402" s="265">
        <v>32.15</v>
      </c>
      <c r="G402" s="159" t="s">
        <v>130</v>
      </c>
      <c r="H402" s="13">
        <v>35</v>
      </c>
      <c r="I402" s="266"/>
      <c r="J402" s="266"/>
      <c r="K402" s="159"/>
      <c r="L402" s="159"/>
      <c r="M402" s="159"/>
      <c r="N402" s="159"/>
      <c r="O402" s="266"/>
      <c r="P402" s="159"/>
      <c r="Q402" s="266"/>
      <c r="R402" s="159"/>
      <c r="S402" s="159"/>
      <c r="T402" s="267"/>
      <c r="U402" s="159"/>
      <c r="V402" s="268"/>
      <c r="W402" s="261"/>
      <c r="X402" s="262"/>
    </row>
    <row r="403" spans="2:24" ht="18.75">
      <c r="B403" s="377"/>
      <c r="C403" s="3" t="s">
        <v>131</v>
      </c>
      <c r="D403" s="256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283"/>
      <c r="X403" s="284"/>
    </row>
    <row r="404" spans="2:24" ht="18">
      <c r="B404" s="377"/>
      <c r="C404" s="389" t="s">
        <v>41</v>
      </c>
      <c r="D404" s="390"/>
      <c r="E404" s="211"/>
      <c r="F404" s="68">
        <v>2008</v>
      </c>
      <c r="G404" s="68">
        <v>2006</v>
      </c>
      <c r="H404" s="68">
        <v>2000</v>
      </c>
      <c r="I404" s="68"/>
      <c r="J404" s="68"/>
      <c r="K404" s="69"/>
      <c r="L404" s="69"/>
      <c r="M404" s="68"/>
      <c r="N404" s="68"/>
      <c r="O404" s="68"/>
      <c r="P404" s="68"/>
      <c r="Q404" s="68"/>
      <c r="R404" s="68"/>
      <c r="S404" s="68"/>
      <c r="T404" s="70"/>
      <c r="U404" s="68"/>
      <c r="V404" s="69"/>
      <c r="W404" s="259"/>
      <c r="X404" s="260"/>
    </row>
    <row r="405" spans="2:24" ht="18">
      <c r="B405" s="377"/>
      <c r="C405" s="354" t="s">
        <v>3</v>
      </c>
      <c r="D405" s="355"/>
      <c r="E405" s="6">
        <v>1.77</v>
      </c>
      <c r="F405" s="159" t="s">
        <v>138</v>
      </c>
      <c r="G405" s="159" t="s">
        <v>132</v>
      </c>
      <c r="H405" s="159" t="s">
        <v>133</v>
      </c>
      <c r="I405" s="266"/>
      <c r="J405" s="266"/>
      <c r="K405" s="159"/>
      <c r="L405" s="159"/>
      <c r="M405" s="159"/>
      <c r="N405" s="159"/>
      <c r="O405" s="266"/>
      <c r="P405" s="159"/>
      <c r="Q405" s="266"/>
      <c r="R405" s="159"/>
      <c r="S405" s="159"/>
      <c r="T405" s="267"/>
      <c r="U405" s="159"/>
      <c r="V405" s="268"/>
      <c r="W405" s="261"/>
      <c r="X405" s="262"/>
    </row>
    <row r="406" spans="2:24" ht="18">
      <c r="B406" s="377"/>
      <c r="C406" s="356" t="s">
        <v>21</v>
      </c>
      <c r="D406" s="357"/>
      <c r="E406" s="6">
        <v>2.14</v>
      </c>
      <c r="F406" s="13" t="s">
        <v>134</v>
      </c>
      <c r="G406" s="159" t="s">
        <v>134</v>
      </c>
      <c r="H406" s="13" t="s">
        <v>134</v>
      </c>
      <c r="I406" s="266"/>
      <c r="J406" s="266"/>
      <c r="K406" s="159"/>
      <c r="L406" s="159"/>
      <c r="M406" s="159"/>
      <c r="N406" s="159"/>
      <c r="O406" s="266"/>
      <c r="P406" s="159"/>
      <c r="Q406" s="266"/>
      <c r="R406" s="159"/>
      <c r="S406" s="159"/>
      <c r="T406" s="267"/>
      <c r="U406" s="159"/>
      <c r="V406" s="268"/>
      <c r="W406" s="261"/>
      <c r="X406" s="262"/>
    </row>
    <row r="407" spans="2:24" ht="18">
      <c r="B407" s="377"/>
      <c r="C407" s="356" t="s">
        <v>22</v>
      </c>
      <c r="D407" s="357"/>
      <c r="E407" s="6">
        <v>2.16</v>
      </c>
      <c r="F407" s="13" t="s">
        <v>130</v>
      </c>
      <c r="G407" s="159" t="s">
        <v>130</v>
      </c>
      <c r="H407" s="13" t="s">
        <v>130</v>
      </c>
      <c r="I407" s="266"/>
      <c r="J407" s="266"/>
      <c r="K407" s="159"/>
      <c r="L407" s="159"/>
      <c r="M407" s="159"/>
      <c r="N407" s="159"/>
      <c r="O407" s="266"/>
      <c r="P407" s="159"/>
      <c r="Q407" s="266"/>
      <c r="R407" s="159"/>
      <c r="S407" s="159"/>
      <c r="T407" s="267"/>
      <c r="U407" s="159"/>
      <c r="V407" s="268"/>
      <c r="W407" s="261"/>
      <c r="X407" s="262"/>
    </row>
    <row r="408" spans="2:24" ht="18">
      <c r="B408" s="377"/>
      <c r="C408" s="354" t="s">
        <v>25</v>
      </c>
      <c r="D408" s="355"/>
      <c r="E408" s="159"/>
      <c r="F408" s="265"/>
      <c r="G408" s="159"/>
      <c r="H408" s="13" t="s">
        <v>130</v>
      </c>
      <c r="I408" s="266"/>
      <c r="J408" s="266"/>
      <c r="K408" s="159"/>
      <c r="L408" s="159"/>
      <c r="M408" s="159"/>
      <c r="N408" s="159"/>
      <c r="O408" s="266"/>
      <c r="P408" s="159"/>
      <c r="Q408" s="266"/>
      <c r="R408" s="159"/>
      <c r="S408" s="159"/>
      <c r="T408" s="267"/>
      <c r="U408" s="159"/>
      <c r="V408" s="268"/>
      <c r="W408" s="261"/>
      <c r="X408" s="262"/>
    </row>
    <row r="409" spans="2:24" ht="18.75" thickBot="1">
      <c r="B409" s="378"/>
      <c r="C409" s="354" t="s">
        <v>24</v>
      </c>
      <c r="D409" s="355"/>
      <c r="E409" s="274"/>
      <c r="F409" s="112" t="s">
        <v>130</v>
      </c>
      <c r="G409" s="274" t="s">
        <v>130</v>
      </c>
      <c r="H409" s="112" t="s">
        <v>130</v>
      </c>
      <c r="I409" s="275"/>
      <c r="J409" s="275"/>
      <c r="K409" s="274"/>
      <c r="L409" s="274"/>
      <c r="M409" s="274"/>
      <c r="N409" s="274"/>
      <c r="O409" s="275"/>
      <c r="P409" s="274"/>
      <c r="Q409" s="275"/>
      <c r="R409" s="274"/>
      <c r="S409" s="274"/>
      <c r="T409" s="276"/>
      <c r="U409" s="274"/>
      <c r="V409" s="277"/>
      <c r="W409" s="263"/>
      <c r="X409" s="264"/>
    </row>
    <row r="410" spans="2:24" ht="18.75">
      <c r="B410" s="379" t="s">
        <v>109</v>
      </c>
      <c r="C410" s="3" t="s">
        <v>126</v>
      </c>
      <c r="D410" s="293"/>
      <c r="E410" s="273"/>
      <c r="F410" s="273"/>
      <c r="G410" s="273"/>
      <c r="H410" s="273"/>
      <c r="I410" s="273"/>
      <c r="J410" s="273"/>
      <c r="K410" s="273"/>
      <c r="L410" s="273"/>
      <c r="M410" s="273"/>
      <c r="N410" s="273"/>
      <c r="O410" s="273"/>
      <c r="P410" s="273"/>
      <c r="Q410" s="273"/>
      <c r="R410" s="273"/>
      <c r="S410" s="273"/>
      <c r="T410" s="273"/>
      <c r="U410" s="273"/>
      <c r="V410" s="273"/>
      <c r="W410" s="169"/>
      <c r="X410" s="170" t="s">
        <v>34</v>
      </c>
    </row>
    <row r="411" spans="2:24" ht="18">
      <c r="B411" s="380"/>
      <c r="C411" s="389" t="s">
        <v>41</v>
      </c>
      <c r="D411" s="390"/>
      <c r="E411" s="68">
        <v>1999</v>
      </c>
      <c r="F411" s="68">
        <v>2008</v>
      </c>
      <c r="G411" s="68">
        <v>1999</v>
      </c>
      <c r="H411" s="68">
        <v>2000</v>
      </c>
      <c r="I411" s="68"/>
      <c r="J411" s="68"/>
      <c r="K411" s="69"/>
      <c r="L411" s="69"/>
      <c r="M411" s="68"/>
      <c r="N411" s="68"/>
      <c r="O411" s="68"/>
      <c r="P411" s="68"/>
      <c r="Q411" s="68"/>
      <c r="R411" s="68"/>
      <c r="S411" s="68"/>
      <c r="T411" s="70"/>
      <c r="U411" s="68">
        <v>2000</v>
      </c>
      <c r="V411" s="69"/>
      <c r="W411" s="71" t="s">
        <v>4</v>
      </c>
      <c r="X411" s="72" t="s">
        <v>4</v>
      </c>
    </row>
    <row r="412" spans="2:45" ht="18">
      <c r="B412" s="380"/>
      <c r="C412" s="354" t="s">
        <v>3</v>
      </c>
      <c r="D412" s="355"/>
      <c r="E412" s="6">
        <v>0.180256</v>
      </c>
      <c r="F412" s="6">
        <v>0.25</v>
      </c>
      <c r="G412" s="6">
        <v>0.17685</v>
      </c>
      <c r="H412" s="6">
        <v>0.1905</v>
      </c>
      <c r="I412" s="6"/>
      <c r="J412" s="6"/>
      <c r="K412" s="242"/>
      <c r="L412" s="242"/>
      <c r="M412" s="6"/>
      <c r="N412" s="6"/>
      <c r="O412" s="6"/>
      <c r="P412" s="6"/>
      <c r="Q412" s="6"/>
      <c r="R412" s="6"/>
      <c r="S412" s="6"/>
      <c r="T412" s="248"/>
      <c r="U412" s="6">
        <v>0.18</v>
      </c>
      <c r="V412" s="242"/>
      <c r="W412" s="24">
        <f>SUM(AB412:AS412)</f>
        <v>5</v>
      </c>
      <c r="X412" s="257">
        <f>SUMPRODUCT(E$13:V$13,E412:V412)/AA412</f>
        <v>0.19653255469098435</v>
      </c>
      <c r="Y412" s="127"/>
      <c r="Z412" s="127"/>
      <c r="AA412" s="160">
        <f>SUMPRODUCT(E$13:V$13,AB412:AS412)</f>
        <v>30172366.500019997</v>
      </c>
      <c r="AB412" s="1">
        <f>IF(ISERROR(1/E412),0,1)</f>
        <v>1</v>
      </c>
      <c r="AC412" s="1">
        <f>IF(ISERROR(1/F412),0,1)</f>
        <v>1</v>
      </c>
      <c r="AD412" s="1">
        <f>IF(ISERROR(1/G412),0,1)</f>
        <v>1</v>
      </c>
      <c r="AE412" s="1">
        <f>IF(ISERROR(1/H412),0,1)</f>
        <v>1</v>
      </c>
      <c r="AF412" s="1">
        <f>IF(ISERROR(1/I412),0,1)</f>
        <v>0</v>
      </c>
      <c r="AG412" s="1">
        <f>IF(ISERROR(1/J412),0,1)</f>
        <v>0</v>
      </c>
      <c r="AH412" s="1">
        <f>IF(ISERROR(1/Q412),0,1)</f>
        <v>0</v>
      </c>
      <c r="AI412" s="1">
        <f aca="true" t="shared" si="134" ref="AI412:AK416">IF(ISERROR(1/K412),0,1)</f>
        <v>0</v>
      </c>
      <c r="AJ412" s="1">
        <f t="shared" si="134"/>
        <v>0</v>
      </c>
      <c r="AK412" s="1">
        <f t="shared" si="134"/>
        <v>0</v>
      </c>
      <c r="AL412" s="1">
        <f>IF(ISERROR(1/R412),0,1)</f>
        <v>0</v>
      </c>
      <c r="AM412" s="1">
        <f>IF(ISERROR(1/S412),0,1)</f>
        <v>0</v>
      </c>
      <c r="AN412" s="1">
        <f>IF(ISERROR(1/N412),0,1)</f>
        <v>0</v>
      </c>
      <c r="AO412" s="1">
        <f>IF(ISERROR(1/T412),0,1)</f>
        <v>0</v>
      </c>
      <c r="AP412" s="1">
        <f>IF(ISERROR(1/U412),0,1)</f>
        <v>1</v>
      </c>
      <c r="AQ412" s="1">
        <f>IF(ISERROR(1/O412),0,1)</f>
        <v>0</v>
      </c>
      <c r="AR412" s="1">
        <f>IF(ISERROR(1/P412),0,1)</f>
        <v>0</v>
      </c>
      <c r="AS412" s="1">
        <f>IF(ISERROR(1/V412),0,1)</f>
        <v>0</v>
      </c>
    </row>
    <row r="413" spans="2:45" ht="18">
      <c r="B413" s="380"/>
      <c r="C413" s="356" t="s">
        <v>21</v>
      </c>
      <c r="D413" s="357"/>
      <c r="E413" s="6">
        <v>0.2327084</v>
      </c>
      <c r="F413" s="6">
        <v>0.37</v>
      </c>
      <c r="G413" s="6">
        <v>0.17685</v>
      </c>
      <c r="H413" s="6">
        <v>0.2286</v>
      </c>
      <c r="I413" s="243"/>
      <c r="J413" s="243"/>
      <c r="K413" s="249"/>
      <c r="L413" s="242"/>
      <c r="M413" s="6"/>
      <c r="N413" s="6"/>
      <c r="O413" s="6"/>
      <c r="P413" s="6"/>
      <c r="Q413" s="243"/>
      <c r="R413" s="250"/>
      <c r="S413" s="250"/>
      <c r="T413" s="248"/>
      <c r="U413" s="6">
        <v>0.18</v>
      </c>
      <c r="V413" s="242"/>
      <c r="W413" s="24">
        <f>SUM(AB413:AS413)</f>
        <v>5</v>
      </c>
      <c r="X413" s="257">
        <f>SUMPRODUCT(E$14:V$14,E413:V413)/AA413</f>
        <v>0.2566247835516889</v>
      </c>
      <c r="Y413" s="127"/>
      <c r="Z413" s="127"/>
      <c r="AA413" s="160">
        <f>SUMPRODUCT(E$14:V$14,AB413:AS413)</f>
        <v>36118887.90006461</v>
      </c>
      <c r="AB413" s="1">
        <f>IF(ISERROR(1/E413),0,1)</f>
        <v>1</v>
      </c>
      <c r="AC413" s="1">
        <f>IF(ISERROR(1/F413),0,1)</f>
        <v>1</v>
      </c>
      <c r="AD413" s="1">
        <f>IF(ISERROR(1/G413),0,1)</f>
        <v>1</v>
      </c>
      <c r="AE413" s="1">
        <f>IF(ISERROR(1/H413),0,1)</f>
        <v>1</v>
      </c>
      <c r="AF413" s="1">
        <f>IF(ISERROR(1/I413),0,1)</f>
        <v>0</v>
      </c>
      <c r="AG413" s="1">
        <f>IF(ISERROR(1/J413),0,1)</f>
        <v>0</v>
      </c>
      <c r="AH413" s="1">
        <f>IF(ISERROR(1/Q413),0,1)</f>
        <v>0</v>
      </c>
      <c r="AI413" s="1">
        <f t="shared" si="134"/>
        <v>0</v>
      </c>
      <c r="AJ413" s="1">
        <f t="shared" si="134"/>
        <v>0</v>
      </c>
      <c r="AK413" s="1">
        <f t="shared" si="134"/>
        <v>0</v>
      </c>
      <c r="AL413" s="1">
        <f>IF(ISERROR(1/R413),0,1)</f>
        <v>0</v>
      </c>
      <c r="AM413" s="1">
        <f>IF(ISERROR(1/S413),0,1)</f>
        <v>0</v>
      </c>
      <c r="AN413" s="1">
        <f>IF(ISERROR(1/N413),0,1)</f>
        <v>0</v>
      </c>
      <c r="AO413" s="1">
        <f>IF(ISERROR(1/T413),0,1)</f>
        <v>0</v>
      </c>
      <c r="AP413" s="1">
        <f>IF(ISERROR(1/U413),0,1)</f>
        <v>1</v>
      </c>
      <c r="AQ413" s="1">
        <f>IF(ISERROR(1/O413),0,1)</f>
        <v>0</v>
      </c>
      <c r="AR413" s="1">
        <f>IF(ISERROR(1/P413),0,1)</f>
        <v>0</v>
      </c>
      <c r="AS413" s="1">
        <f>IF(ISERROR(1/V413),0,1)</f>
        <v>0</v>
      </c>
    </row>
    <row r="414" spans="2:45" ht="18">
      <c r="B414" s="380"/>
      <c r="C414" s="356" t="s">
        <v>22</v>
      </c>
      <c r="D414" s="357"/>
      <c r="E414" s="6">
        <v>0.2327084</v>
      </c>
      <c r="F414" s="243">
        <v>0.39</v>
      </c>
      <c r="G414" s="6">
        <v>0.17685</v>
      </c>
      <c r="H414" s="6">
        <v>0.254</v>
      </c>
      <c r="I414" s="6"/>
      <c r="J414" s="6"/>
      <c r="K414" s="242"/>
      <c r="L414" s="242"/>
      <c r="M414" s="6"/>
      <c r="N414" s="6"/>
      <c r="O414" s="6"/>
      <c r="P414" s="6"/>
      <c r="Q414" s="6"/>
      <c r="R414" s="6"/>
      <c r="S414" s="6"/>
      <c r="T414" s="248"/>
      <c r="U414" s="6">
        <v>0.18</v>
      </c>
      <c r="V414" s="242"/>
      <c r="W414" s="24">
        <f>SUM(AB414:AS414)</f>
        <v>5</v>
      </c>
      <c r="X414" s="257">
        <f>SUMPRODUCT(E$15:V$15,E414:V414)/AA414</f>
        <v>0.2630521839824454</v>
      </c>
      <c r="Y414" s="127"/>
      <c r="Z414" s="127"/>
      <c r="AA414" s="160">
        <f>SUMPRODUCT(E$15:V$15,AB414:AS414)</f>
        <v>40752320.45005968</v>
      </c>
      <c r="AB414" s="1">
        <f>IF(ISERROR(1/E414),0,1)</f>
        <v>1</v>
      </c>
      <c r="AC414" s="1">
        <f>IF(ISERROR(1/F414),0,1)</f>
        <v>1</v>
      </c>
      <c r="AD414" s="1">
        <f>IF(ISERROR(1/G414),0,1)</f>
        <v>1</v>
      </c>
      <c r="AE414" s="1">
        <f>IF(ISERROR(1/H414),0,1)</f>
        <v>1</v>
      </c>
      <c r="AF414" s="1">
        <f>IF(ISERROR(1/I414),0,1)</f>
        <v>0</v>
      </c>
      <c r="AG414" s="1">
        <f>IF(ISERROR(1/J414),0,1)</f>
        <v>0</v>
      </c>
      <c r="AH414" s="1">
        <f>IF(ISERROR(1/Q414),0,1)</f>
        <v>0</v>
      </c>
      <c r="AI414" s="1">
        <f t="shared" si="134"/>
        <v>0</v>
      </c>
      <c r="AJ414" s="1">
        <f t="shared" si="134"/>
        <v>0</v>
      </c>
      <c r="AK414" s="1">
        <f t="shared" si="134"/>
        <v>0</v>
      </c>
      <c r="AL414" s="1">
        <f>IF(ISERROR(1/R414),0,1)</f>
        <v>0</v>
      </c>
      <c r="AM414" s="1">
        <f>IF(ISERROR(1/S414),0,1)</f>
        <v>0</v>
      </c>
      <c r="AN414" s="1">
        <f>IF(ISERROR(1/N414),0,1)</f>
        <v>0</v>
      </c>
      <c r="AO414" s="1">
        <f>IF(ISERROR(1/T414),0,1)</f>
        <v>0</v>
      </c>
      <c r="AP414" s="1">
        <f>IF(ISERROR(1/U414),0,1)</f>
        <v>1</v>
      </c>
      <c r="AQ414" s="1">
        <f>IF(ISERROR(1/O414),0,1)</f>
        <v>0</v>
      </c>
      <c r="AR414" s="1">
        <f>IF(ISERROR(1/P414),0,1)</f>
        <v>0</v>
      </c>
      <c r="AS414" s="1">
        <f>IF(ISERROR(1/V414),0,1)</f>
        <v>0</v>
      </c>
    </row>
    <row r="415" spans="2:45" ht="18">
      <c r="B415" s="380"/>
      <c r="C415" s="354" t="s">
        <v>25</v>
      </c>
      <c r="D415" s="355"/>
      <c r="E415" s="2"/>
      <c r="F415" s="243"/>
      <c r="G415" s="2"/>
      <c r="H415" s="6">
        <v>0.18</v>
      </c>
      <c r="I415" s="2"/>
      <c r="J415" s="2"/>
      <c r="K415" s="242"/>
      <c r="L415" s="242"/>
      <c r="M415" s="6"/>
      <c r="N415" s="6"/>
      <c r="O415" s="2"/>
      <c r="P415" s="6"/>
      <c r="Q415" s="2"/>
      <c r="R415" s="6"/>
      <c r="S415" s="6"/>
      <c r="T415" s="248"/>
      <c r="U415" s="6"/>
      <c r="V415" s="242"/>
      <c r="W415" s="24">
        <f>SUM(AB415:AS415)</f>
        <v>1</v>
      </c>
      <c r="X415" s="257">
        <f>SUMPRODUCT(E$16:V$16,E415:V415)/AA415</f>
        <v>0.18</v>
      </c>
      <c r="Y415" s="127"/>
      <c r="Z415" s="127"/>
      <c r="AA415" s="160">
        <f>SUMPRODUCT(E$16:V$16,AB415:AS415)</f>
        <v>2712000</v>
      </c>
      <c r="AB415" s="1">
        <f>IF(ISERROR(1/E415),0,1)</f>
        <v>0</v>
      </c>
      <c r="AC415" s="1">
        <f>IF(ISERROR(1/F415),0,1)</f>
        <v>0</v>
      </c>
      <c r="AD415" s="1">
        <f>IF(ISERROR(1/G415),0,1)</f>
        <v>0</v>
      </c>
      <c r="AE415" s="1">
        <f>IF(ISERROR(1/H415),0,1)</f>
        <v>1</v>
      </c>
      <c r="AF415" s="1">
        <f>IF(ISERROR(1/I415),0,1)</f>
        <v>0</v>
      </c>
      <c r="AG415" s="1">
        <f>IF(ISERROR(1/J415),0,1)</f>
        <v>0</v>
      </c>
      <c r="AH415" s="1">
        <f>IF(ISERROR(1/Q415),0,1)</f>
        <v>0</v>
      </c>
      <c r="AI415" s="1">
        <f t="shared" si="134"/>
        <v>0</v>
      </c>
      <c r="AJ415" s="1">
        <f t="shared" si="134"/>
        <v>0</v>
      </c>
      <c r="AK415" s="1">
        <f t="shared" si="134"/>
        <v>0</v>
      </c>
      <c r="AL415" s="1">
        <f>IF(ISERROR(1/R415),0,1)</f>
        <v>0</v>
      </c>
      <c r="AM415" s="1">
        <f>IF(ISERROR(1/S415),0,1)</f>
        <v>0</v>
      </c>
      <c r="AN415" s="1">
        <f>IF(ISERROR(1/N415),0,1)</f>
        <v>0</v>
      </c>
      <c r="AO415" s="1">
        <f>IF(ISERROR(1/T415),0,1)</f>
        <v>0</v>
      </c>
      <c r="AP415" s="1">
        <f>IF(ISERROR(1/U415),0,1)</f>
        <v>0</v>
      </c>
      <c r="AQ415" s="1">
        <f>IF(ISERROR(1/O415),0,1)</f>
        <v>0</v>
      </c>
      <c r="AR415" s="1">
        <f>IF(ISERROR(1/P415),0,1)</f>
        <v>0</v>
      </c>
      <c r="AS415" s="1">
        <f>IF(ISERROR(1/V415),0,1)</f>
        <v>0</v>
      </c>
    </row>
    <row r="416" spans="2:45" ht="18.75" thickBot="1">
      <c r="B416" s="381"/>
      <c r="C416" s="354" t="s">
        <v>24</v>
      </c>
      <c r="D416" s="355"/>
      <c r="E416" s="251"/>
      <c r="F416" s="252">
        <v>0.47</v>
      </c>
      <c r="G416" s="251">
        <v>0.17685</v>
      </c>
      <c r="H416" s="251">
        <v>0.2</v>
      </c>
      <c r="I416" s="253"/>
      <c r="J416" s="253"/>
      <c r="K416" s="254"/>
      <c r="L416" s="254"/>
      <c r="M416" s="251"/>
      <c r="N416" s="251"/>
      <c r="O416" s="253"/>
      <c r="P416" s="251"/>
      <c r="Q416" s="253"/>
      <c r="R416" s="251"/>
      <c r="S416" s="251"/>
      <c r="T416" s="255"/>
      <c r="U416" s="251"/>
      <c r="V416" s="254"/>
      <c r="W416" s="192">
        <f>SUM(AB416:AS416)</f>
        <v>3</v>
      </c>
      <c r="X416" s="258">
        <f>SUMPRODUCT(E$17:V$17,E416:V416)/AA416</f>
        <v>0.34381980638371445</v>
      </c>
      <c r="Y416" s="127"/>
      <c r="Z416" s="127"/>
      <c r="AA416" s="160">
        <f>SUMPRODUCT(E$17:V$17,AB416:AS416)</f>
        <v>16489522</v>
      </c>
      <c r="AB416" s="1">
        <f>IF(ISERROR(1/E416),0,1)</f>
        <v>0</v>
      </c>
      <c r="AC416" s="1">
        <f>IF(ISERROR(1/F416),0,1)</f>
        <v>1</v>
      </c>
      <c r="AD416" s="1">
        <f>IF(ISERROR(1/G416),0,1)</f>
        <v>1</v>
      </c>
      <c r="AE416" s="1">
        <f>IF(ISERROR(1/H416),0,1)</f>
        <v>1</v>
      </c>
      <c r="AF416" s="1">
        <f>IF(ISERROR(1/I416),0,1)</f>
        <v>0</v>
      </c>
      <c r="AG416" s="1">
        <f>IF(ISERROR(1/J416),0,1)</f>
        <v>0</v>
      </c>
      <c r="AH416" s="1">
        <f>IF(ISERROR(1/Q416),0,1)</f>
        <v>0</v>
      </c>
      <c r="AI416" s="1">
        <f t="shared" si="134"/>
        <v>0</v>
      </c>
      <c r="AJ416" s="1">
        <f t="shared" si="134"/>
        <v>0</v>
      </c>
      <c r="AK416" s="1">
        <f t="shared" si="134"/>
        <v>0</v>
      </c>
      <c r="AL416" s="1">
        <f>IF(ISERROR(1/R416),0,1)</f>
        <v>0</v>
      </c>
      <c r="AM416" s="1">
        <f>IF(ISERROR(1/S416),0,1)</f>
        <v>0</v>
      </c>
      <c r="AN416" s="1">
        <f>IF(ISERROR(1/N416),0,1)</f>
        <v>0</v>
      </c>
      <c r="AO416" s="1">
        <f>IF(ISERROR(1/T416),0,1)</f>
        <v>0</v>
      </c>
      <c r="AP416" s="1">
        <f>IF(ISERROR(1/U416),0,1)</f>
        <v>0</v>
      </c>
      <c r="AQ416" s="1">
        <f>IF(ISERROR(1/O416),0,1)</f>
        <v>0</v>
      </c>
      <c r="AR416" s="1">
        <f>IF(ISERROR(1/P416),0,1)</f>
        <v>0</v>
      </c>
      <c r="AS416" s="1">
        <f>IF(ISERROR(1/V416),0,1)</f>
        <v>0</v>
      </c>
    </row>
  </sheetData>
  <mergeCells count="347">
    <mergeCell ref="C381:D381"/>
    <mergeCell ref="C379:D379"/>
    <mergeCell ref="C380:D380"/>
    <mergeCell ref="C377:D377"/>
    <mergeCell ref="C378:D378"/>
    <mergeCell ref="C374:D374"/>
    <mergeCell ref="C375:D375"/>
    <mergeCell ref="C369:D369"/>
    <mergeCell ref="C371:D371"/>
    <mergeCell ref="C372:D372"/>
    <mergeCell ref="C373:D373"/>
    <mergeCell ref="C364:D364"/>
    <mergeCell ref="C366:D366"/>
    <mergeCell ref="C367:D367"/>
    <mergeCell ref="C368:D368"/>
    <mergeCell ref="C359:D359"/>
    <mergeCell ref="C361:D361"/>
    <mergeCell ref="C362:D362"/>
    <mergeCell ref="C363:D363"/>
    <mergeCell ref="C355:D355"/>
    <mergeCell ref="C356:D356"/>
    <mergeCell ref="C357:D357"/>
    <mergeCell ref="C358:D358"/>
    <mergeCell ref="C350:D350"/>
    <mergeCell ref="C351:D351"/>
    <mergeCell ref="C352:D352"/>
    <mergeCell ref="C353:D353"/>
    <mergeCell ref="C416:D416"/>
    <mergeCell ref="C394:D394"/>
    <mergeCell ref="C395:D395"/>
    <mergeCell ref="C387:D387"/>
    <mergeCell ref="C388:D388"/>
    <mergeCell ref="C389:D389"/>
    <mergeCell ref="C391:D391"/>
    <mergeCell ref="C401:D401"/>
    <mergeCell ref="C402:D402"/>
    <mergeCell ref="C396:D396"/>
    <mergeCell ref="C412:D412"/>
    <mergeCell ref="C413:D413"/>
    <mergeCell ref="C414:D414"/>
    <mergeCell ref="C415:D415"/>
    <mergeCell ref="C407:D407"/>
    <mergeCell ref="C408:D408"/>
    <mergeCell ref="C409:D409"/>
    <mergeCell ref="C411:D411"/>
    <mergeCell ref="C346:D346"/>
    <mergeCell ref="C404:D404"/>
    <mergeCell ref="C405:D405"/>
    <mergeCell ref="C406:D406"/>
    <mergeCell ref="C398:D398"/>
    <mergeCell ref="C399:D399"/>
    <mergeCell ref="C400:D400"/>
    <mergeCell ref="C392:D392"/>
    <mergeCell ref="C393:D393"/>
    <mergeCell ref="C349:D349"/>
    <mergeCell ref="C342:D342"/>
    <mergeCell ref="C343:D343"/>
    <mergeCell ref="C344:D344"/>
    <mergeCell ref="C345:D345"/>
    <mergeCell ref="C337:D337"/>
    <mergeCell ref="C339:D339"/>
    <mergeCell ref="C340:D340"/>
    <mergeCell ref="C341:D341"/>
    <mergeCell ref="C333:D333"/>
    <mergeCell ref="C334:D334"/>
    <mergeCell ref="C335:D335"/>
    <mergeCell ref="C336:D336"/>
    <mergeCell ref="C328:D328"/>
    <mergeCell ref="C330:D330"/>
    <mergeCell ref="C331:D331"/>
    <mergeCell ref="C332:D332"/>
    <mergeCell ref="C324:D324"/>
    <mergeCell ref="C325:D325"/>
    <mergeCell ref="C326:D326"/>
    <mergeCell ref="C327:D327"/>
    <mergeCell ref="C320:D320"/>
    <mergeCell ref="C321:D321"/>
    <mergeCell ref="C322:D322"/>
    <mergeCell ref="C323:D323"/>
    <mergeCell ref="C315:D315"/>
    <mergeCell ref="C316:D316"/>
    <mergeCell ref="C317:D317"/>
    <mergeCell ref="C318:D318"/>
    <mergeCell ref="C311:D311"/>
    <mergeCell ref="C312:D312"/>
    <mergeCell ref="C313:D313"/>
    <mergeCell ref="C314:D314"/>
    <mergeCell ref="C268:D268"/>
    <mergeCell ref="C269:D269"/>
    <mergeCell ref="C270:D270"/>
    <mergeCell ref="C310:D310"/>
    <mergeCell ref="C276:D276"/>
    <mergeCell ref="C277:D277"/>
    <mergeCell ref="C279:D279"/>
    <mergeCell ref="C280:D280"/>
    <mergeCell ref="C281:D281"/>
    <mergeCell ref="C282:D282"/>
    <mergeCell ref="C263:D263"/>
    <mergeCell ref="C264:D264"/>
    <mergeCell ref="C266:D266"/>
    <mergeCell ref="C267:D267"/>
    <mergeCell ref="C265:D265"/>
    <mergeCell ref="C258:D258"/>
    <mergeCell ref="C260:D260"/>
    <mergeCell ref="C261:D261"/>
    <mergeCell ref="C262:D262"/>
    <mergeCell ref="C259:D259"/>
    <mergeCell ref="C254:D254"/>
    <mergeCell ref="C255:D255"/>
    <mergeCell ref="C256:D256"/>
    <mergeCell ref="C257:D257"/>
    <mergeCell ref="C246:D246"/>
    <mergeCell ref="C249:D249"/>
    <mergeCell ref="C250:D250"/>
    <mergeCell ref="C251:D251"/>
    <mergeCell ref="B2:D3"/>
    <mergeCell ref="C241:D241"/>
    <mergeCell ref="C242:D242"/>
    <mergeCell ref="C243:D243"/>
    <mergeCell ref="C240:D240"/>
    <mergeCell ref="C214:D214"/>
    <mergeCell ref="C215:D215"/>
    <mergeCell ref="C205:D205"/>
    <mergeCell ref="C206:D206"/>
    <mergeCell ref="C207:D207"/>
    <mergeCell ref="C384:D384"/>
    <mergeCell ref="C385:D385"/>
    <mergeCell ref="C209:D209"/>
    <mergeCell ref="C211:D211"/>
    <mergeCell ref="C212:D212"/>
    <mergeCell ref="C213:D213"/>
    <mergeCell ref="C244:D244"/>
    <mergeCell ref="C245:D245"/>
    <mergeCell ref="C247:D247"/>
    <mergeCell ref="C248:D248"/>
    <mergeCell ref="C197:D197"/>
    <mergeCell ref="C199:D199"/>
    <mergeCell ref="C208:D208"/>
    <mergeCell ref="C200:D200"/>
    <mergeCell ref="C201:D201"/>
    <mergeCell ref="C202:D202"/>
    <mergeCell ref="C203:D203"/>
    <mergeCell ref="C193:D193"/>
    <mergeCell ref="C194:D194"/>
    <mergeCell ref="C195:D195"/>
    <mergeCell ref="C196:D196"/>
    <mergeCell ref="C179:D179"/>
    <mergeCell ref="C187:D187"/>
    <mergeCell ref="C188:D188"/>
    <mergeCell ref="C189:D189"/>
    <mergeCell ref="C181:D181"/>
    <mergeCell ref="C182:D182"/>
    <mergeCell ref="C183:D183"/>
    <mergeCell ref="C184:D184"/>
    <mergeCell ref="C185:D185"/>
    <mergeCell ref="C175:D175"/>
    <mergeCell ref="C176:D176"/>
    <mergeCell ref="C177:D177"/>
    <mergeCell ref="C178:D178"/>
    <mergeCell ref="C170:D170"/>
    <mergeCell ref="C171:D171"/>
    <mergeCell ref="C172:D172"/>
    <mergeCell ref="C173:D173"/>
    <mergeCell ref="C165:D165"/>
    <mergeCell ref="C166:D166"/>
    <mergeCell ref="C167:D167"/>
    <mergeCell ref="C169:D169"/>
    <mergeCell ref="C159:D159"/>
    <mergeCell ref="C160:D160"/>
    <mergeCell ref="C163:D163"/>
    <mergeCell ref="C164:D164"/>
    <mergeCell ref="C154:D154"/>
    <mergeCell ref="C156:D156"/>
    <mergeCell ref="C157:D157"/>
    <mergeCell ref="C158:D158"/>
    <mergeCell ref="C150:D150"/>
    <mergeCell ref="C151:D151"/>
    <mergeCell ref="C152:D152"/>
    <mergeCell ref="C153:D153"/>
    <mergeCell ref="C146:D146"/>
    <mergeCell ref="C147:D147"/>
    <mergeCell ref="C148:D148"/>
    <mergeCell ref="C134:D134"/>
    <mergeCell ref="C139:D139"/>
    <mergeCell ref="C144:D144"/>
    <mergeCell ref="C141:D141"/>
    <mergeCell ref="C142:D142"/>
    <mergeCell ref="C143:D143"/>
    <mergeCell ref="C145:D145"/>
    <mergeCell ref="C136:D136"/>
    <mergeCell ref="C137:D137"/>
    <mergeCell ref="C138:D138"/>
    <mergeCell ref="C140:D140"/>
    <mergeCell ref="C131:D131"/>
    <mergeCell ref="C132:D132"/>
    <mergeCell ref="C128:D128"/>
    <mergeCell ref="C135:D135"/>
    <mergeCell ref="C126:D126"/>
    <mergeCell ref="C127:D127"/>
    <mergeCell ref="C129:D129"/>
    <mergeCell ref="C130:D130"/>
    <mergeCell ref="C122:D122"/>
    <mergeCell ref="C123:D123"/>
    <mergeCell ref="C124:D124"/>
    <mergeCell ref="C125:D125"/>
    <mergeCell ref="C118:D118"/>
    <mergeCell ref="C119:D119"/>
    <mergeCell ref="C120:D120"/>
    <mergeCell ref="C121:D121"/>
    <mergeCell ref="C112:D112"/>
    <mergeCell ref="C113:D113"/>
    <mergeCell ref="C114:D114"/>
    <mergeCell ref="C115:D115"/>
    <mergeCell ref="C108:D108"/>
    <mergeCell ref="C109:D109"/>
    <mergeCell ref="C110:D110"/>
    <mergeCell ref="C111:D111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4:D94"/>
    <mergeCell ref="C95:D95"/>
    <mergeCell ref="C96:D96"/>
    <mergeCell ref="C89:D89"/>
    <mergeCell ref="C90:D90"/>
    <mergeCell ref="C91:D91"/>
    <mergeCell ref="C87:D87"/>
    <mergeCell ref="C82:D82"/>
    <mergeCell ref="C92:D92"/>
    <mergeCell ref="C93:D93"/>
    <mergeCell ref="C83:D83"/>
    <mergeCell ref="C84:D84"/>
    <mergeCell ref="C85:D85"/>
    <mergeCell ref="C86:D86"/>
    <mergeCell ref="C77:D77"/>
    <mergeCell ref="C78:D78"/>
    <mergeCell ref="C79:D79"/>
    <mergeCell ref="C80:D80"/>
    <mergeCell ref="C71:D71"/>
    <mergeCell ref="C72:D72"/>
    <mergeCell ref="C73:D73"/>
    <mergeCell ref="C76:D76"/>
    <mergeCell ref="C66:D66"/>
    <mergeCell ref="C67:D67"/>
    <mergeCell ref="C69:D69"/>
    <mergeCell ref="C70:D70"/>
    <mergeCell ref="C61:D61"/>
    <mergeCell ref="C63:D63"/>
    <mergeCell ref="C64:D64"/>
    <mergeCell ref="C65:D65"/>
    <mergeCell ref="C57:D57"/>
    <mergeCell ref="C58:D58"/>
    <mergeCell ref="C59:D59"/>
    <mergeCell ref="C60:D60"/>
    <mergeCell ref="C52:D52"/>
    <mergeCell ref="C53:D53"/>
    <mergeCell ref="C54:D54"/>
    <mergeCell ref="C55:D55"/>
    <mergeCell ref="C47:D47"/>
    <mergeCell ref="C48:D48"/>
    <mergeCell ref="C49:D49"/>
    <mergeCell ref="C51:D51"/>
    <mergeCell ref="C45:D45"/>
    <mergeCell ref="C46:D46"/>
    <mergeCell ref="C38:D38"/>
    <mergeCell ref="C39:D39"/>
    <mergeCell ref="C40:D40"/>
    <mergeCell ref="C41:D41"/>
    <mergeCell ref="C33:D33"/>
    <mergeCell ref="C34:D34"/>
    <mergeCell ref="C35:D35"/>
    <mergeCell ref="C42:D42"/>
    <mergeCell ref="C37:D37"/>
    <mergeCell ref="C28:D28"/>
    <mergeCell ref="C29:D29"/>
    <mergeCell ref="C31:D31"/>
    <mergeCell ref="C32:D32"/>
    <mergeCell ref="C23:D23"/>
    <mergeCell ref="C25:D25"/>
    <mergeCell ref="C26:D26"/>
    <mergeCell ref="C27:D27"/>
    <mergeCell ref="C19:D19"/>
    <mergeCell ref="C20:D20"/>
    <mergeCell ref="C21:D21"/>
    <mergeCell ref="C22:D22"/>
    <mergeCell ref="C14:D14"/>
    <mergeCell ref="C15:D15"/>
    <mergeCell ref="C16:D16"/>
    <mergeCell ref="C17:D17"/>
    <mergeCell ref="C7:D7"/>
    <mergeCell ref="C8:D8"/>
    <mergeCell ref="C9:D9"/>
    <mergeCell ref="C13:D13"/>
    <mergeCell ref="B410:B416"/>
    <mergeCell ref="B149:B160"/>
    <mergeCell ref="B329:B346"/>
    <mergeCell ref="B309:B328"/>
    <mergeCell ref="B223:B270"/>
    <mergeCell ref="B284:B307"/>
    <mergeCell ref="B360:B381"/>
    <mergeCell ref="B272:B283"/>
    <mergeCell ref="B12:B42"/>
    <mergeCell ref="B44:B73"/>
    <mergeCell ref="C5:D5"/>
    <mergeCell ref="C386:D386"/>
    <mergeCell ref="B162:B179"/>
    <mergeCell ref="B117:B148"/>
    <mergeCell ref="B75:B115"/>
    <mergeCell ref="B383:B409"/>
    <mergeCell ref="C6:D6"/>
    <mergeCell ref="C275:D275"/>
    <mergeCell ref="C221:D221"/>
    <mergeCell ref="B186:B221"/>
    <mergeCell ref="C273:D273"/>
    <mergeCell ref="C274:D274"/>
    <mergeCell ref="C217:D217"/>
    <mergeCell ref="C218:D218"/>
    <mergeCell ref="C219:D219"/>
    <mergeCell ref="C220:D220"/>
    <mergeCell ref="C190:D190"/>
    <mergeCell ref="C191:D191"/>
    <mergeCell ref="C307:D307"/>
    <mergeCell ref="C288:D288"/>
    <mergeCell ref="C289:D289"/>
    <mergeCell ref="C303:D303"/>
    <mergeCell ref="C304:D304"/>
    <mergeCell ref="C291:D291"/>
    <mergeCell ref="C292:D292"/>
    <mergeCell ref="C293:D293"/>
    <mergeCell ref="C294:D294"/>
    <mergeCell ref="C295:D295"/>
    <mergeCell ref="C300:D300"/>
    <mergeCell ref="C301:D301"/>
    <mergeCell ref="C305:D305"/>
    <mergeCell ref="C306:D306"/>
    <mergeCell ref="C297:D297"/>
    <mergeCell ref="C298:D298"/>
    <mergeCell ref="C299:D299"/>
    <mergeCell ref="C283:D283"/>
    <mergeCell ref="C285:D285"/>
    <mergeCell ref="C286:D286"/>
    <mergeCell ref="C287:D287"/>
  </mergeCells>
  <printOptions/>
  <pageMargins left="0.5" right="0.5" top="0.82" bottom="0.66" header="0.5" footer="0.5"/>
  <pageSetup horizontalDpi="600" verticalDpi="600" orientation="landscape" paperSize="17" scale="65" r:id="rId3"/>
  <headerFooter alignWithMargins="0">
    <oddHeader>&amp;LREVIEW DRAFT&amp;CRTAC MPO PLANNING SCENARIO DATA SUMMAR&amp;RPage  &amp;P  of &amp;N</oddHeader>
  </headerFooter>
  <rowBreaks count="8" manualBreakCount="8">
    <brk id="10" max="255" man="1"/>
    <brk id="42" max="255" man="1"/>
    <brk id="73" max="255" man="1"/>
    <brk id="115" max="255" man="1"/>
    <brk id="160" max="255" man="1"/>
    <brk id="221" max="255" man="1"/>
    <brk id="307" max="255" man="1"/>
    <brk id="38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SACOG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Griesenbeck</dc:creator>
  <cp:keywords/>
  <dc:description/>
  <cp:lastModifiedBy>ballr</cp:lastModifiedBy>
  <cp:lastPrinted>2009-07-17T21:08:19Z</cp:lastPrinted>
  <dcterms:created xsi:type="dcterms:W3CDTF">2009-06-04T15:36:26Z</dcterms:created>
  <dcterms:modified xsi:type="dcterms:W3CDTF">2009-09-09T14:57:10Z</dcterms:modified>
  <cp:category/>
  <cp:version/>
  <cp:contentType/>
  <cp:contentStatus/>
</cp:coreProperties>
</file>