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updateLinks="never" defaultThemeVersion="124226"/>
  <mc:AlternateContent xmlns:mc="http://schemas.openxmlformats.org/markup-compatibility/2006">
    <mc:Choice Requires="x15">
      <x15ac:absPath xmlns:x15ac="http://schemas.microsoft.com/office/spreadsheetml/2010/11/ac" url="Y:\Ryan\My Docs\ARB work\CIB Work Documents\CalRecycle\Reuse\"/>
    </mc:Choice>
  </mc:AlternateContent>
  <xr:revisionPtr revIDLastSave="0" documentId="13_ncr:1_{694BEE78-F016-4233-9899-AF1FE67C7896}" xr6:coauthVersionLast="45" xr6:coauthVersionMax="45" xr10:uidLastSave="{00000000-0000-0000-0000-000000000000}"/>
  <bookViews>
    <workbookView xWindow="79320" yWindow="5175" windowWidth="29040" windowHeight="15840" tabRatio="808" xr2:uid="{00000000-000D-0000-FFFF-FFFF00000000}"/>
  </bookViews>
  <sheets>
    <sheet name="Read Me" sheetId="53" r:id="rId1"/>
    <sheet name="Project Info" sheetId="55" r:id="rId2"/>
    <sheet name="Inputs" sheetId="49" r:id="rId3"/>
    <sheet name="GHG Summary" sheetId="56" r:id="rId4"/>
    <sheet name="Co-benefits Summary" sheetId="57" r:id="rId5"/>
    <sheet name="Documentation" sheetId="58" r:id="rId6"/>
    <sheet name="GHG ERFs" sheetId="15" r:id="rId7"/>
    <sheet name="Co-Ben ERFs" sheetId="23" r:id="rId8"/>
    <sheet name="Reuse Calcs" sheetId="52" state="hidden" r:id="rId9"/>
    <sheet name="Furniture Weight" sheetId="51" state="hidden" r:id="rId10"/>
    <sheet name="Dropdown options" sheetId="54"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ftn1" localSheetId="5">Documentation!#REF!</definedName>
    <definedName name="add">[1]Defaults!$Z$3:$Z$4</definedName>
    <definedName name="addghg">[1]Defaults!$Z$2:$Z$3</definedName>
    <definedName name="airb">'[1]EF Default Tables'!#REF!</definedName>
    <definedName name="AttachmentA">[2]Sheet2!$A$3:$A$17</definedName>
    <definedName name="AttachmentB">[2]Sheet2!$A$20:$A$43</definedName>
    <definedName name="basin">[1]Defaults!$D$2:$D$16</definedName>
    <definedName name="basinair">[1]Defaults!#REF!</definedName>
    <definedName name="BCS">'[3]Other '!$J$17:$J$18</definedName>
    <definedName name="bikesharesum">#REF!</definedName>
    <definedName name="BUST">#REF!</definedName>
    <definedName name="cab">[1]Defaults!$U$2:$U$3</definedName>
    <definedName name="CaleemodSum">'[4]CalEEMod Steps 4-6'!$D$49</definedName>
    <definedName name="cap">[1]Defaults!$H$10:$H$12</definedName>
    <definedName name="capital">[1]Defaults!#REF!</definedName>
    <definedName name="caps">'[1]EF Default Tables'!#REF!</definedName>
    <definedName name="captl">[1]Defaults!#REF!</definedName>
    <definedName name="categories">'[5]CH4 Calcs'!$A$42:$A$60</definedName>
    <definedName name="clean">[1]Defaults!$H$8:$H$9</definedName>
    <definedName name="cnty">[6]Defaults!$C$11:$C$68</definedName>
    <definedName name="cntys">[1]Defaults!$C$2:$C$59</definedName>
    <definedName name="County">'[3]Other '!$A$2:$A$59</definedName>
    <definedName name="cptl">[1]Defaults!#REF!</definedName>
    <definedName name="Cut_A_Way">#REF!</definedName>
    <definedName name="diesel">'[5]Other '!$F$2</definedName>
    <definedName name="ECY">'[1]EF Default Tables'!#REF!</definedName>
    <definedName name="Electric">#REF!</definedName>
    <definedName name="EquipmentType" localSheetId="7">'Co-Ben ERFs'!#REF!</definedName>
    <definedName name="EquipmentType">'GHG ERFs'!#REF!</definedName>
    <definedName name="EquipmentType10" localSheetId="0">[7]Misc!#REF!</definedName>
    <definedName name="EquipmentType10">#REF!</definedName>
    <definedName name="EquipmentType2" localSheetId="7">'Co-Ben ERFs'!#REF!,'Co-Ben ERFs'!#REF!,'Co-Ben ERFs'!#REF!,'Co-Ben ERFs'!#REF!,'Co-Ben ERFs'!#REF!</definedName>
    <definedName name="EquipmentType2" localSheetId="0">'[7]GHG ERFs'!$A$76,'[7]GHG ERFs'!$A$78,'[7]GHG ERFs'!$A$80,'[7]GHG ERFs'!$A$82,'[7]GHG ERFs'!$A$84</definedName>
    <definedName name="EquipmentType2">'GHG ERFs'!#REF!,'GHG ERFs'!#REF!,'GHG ERFs'!#REF!,'GHG ERFs'!#REF!,'GHG ERFs'!#REF!</definedName>
    <definedName name="EquipmentType3" localSheetId="7">#REF!</definedName>
    <definedName name="EquipmentType3" localSheetId="0">[7]Misc!#REF!</definedName>
    <definedName name="EquipmentType3">#REF!</definedName>
    <definedName name="EquipmentType4" localSheetId="0">[7]Misc!#REF!</definedName>
    <definedName name="EquipmentType4">#REF!</definedName>
    <definedName name="EquipmentType5" localSheetId="0">[7]Misc!#REF!</definedName>
    <definedName name="EquipmentType5">#REF!</definedName>
    <definedName name="EquipmentType6" localSheetId="0">[7]Misc!#REF!</definedName>
    <definedName name="EquipmentType6">#REF!</definedName>
    <definedName name="EquipmentType7" localSheetId="0">[7]Misc!#REF!</definedName>
    <definedName name="EquipmentType7">#REF!</definedName>
    <definedName name="Ferry">#REF!</definedName>
    <definedName name="FT">#REF!</definedName>
    <definedName name="Ftype">#REF!</definedName>
    <definedName name="fuel">[1]Defaults!$Y$2:$Y$10</definedName>
    <definedName name="Fuels">'[3]Other '!$F$2:$F$8</definedName>
    <definedName name="FuelType">#REF!</definedName>
    <definedName name="GHGEF2017HHDBEV">#REF!</definedName>
    <definedName name="GHGEF2017HHDULSD">#REF!</definedName>
    <definedName name="GHGEF2017MHDBEV">#REF!</definedName>
    <definedName name="GHGEF2017MHDHYBRID">#REF!</definedName>
    <definedName name="GHGEF2017MHDULSD">#REF!</definedName>
    <definedName name="GHGEF2017SBUSBEV">#REF!</definedName>
    <definedName name="GHGEF2017SBUSULSD">#REF!</definedName>
    <definedName name="GHGEF2017UBUSBEV">#REF!</definedName>
    <definedName name="GHGEF2017UBUSCNG">#REF!</definedName>
    <definedName name="GHGEF2017UBUSULSD">#REF!</definedName>
    <definedName name="Heavy_Rail">#REF!</definedName>
    <definedName name="Heavy_Rail_Car">#REF!</definedName>
    <definedName name="Hundred">'[3]Other '!$E$17:$E$37</definedName>
    <definedName name="Hybrid">[1]Defaults!$W$2:$W$3</definedName>
    <definedName name="inex">[1]Defaults!$H$2:$H$4</definedName>
    <definedName name="lctopcy">[1]Defaults!$B$2:$B$37</definedName>
    <definedName name="manurecollect">'[5]Other '!$C$18:$C$22</definedName>
    <definedName name="MY">#REF!</definedName>
    <definedName name="new">[1]Defaults!$H$8</definedName>
    <definedName name="newpt">[1]Defaults!$E$2:$E$5</definedName>
    <definedName name="NMY">[1]Defaults!$A$12:$A$41</definedName>
    <definedName name="nonanaerobic">'[3]Other '!$C$2:$C$15</definedName>
    <definedName name="NOXEF2017HHDULSD">'[8]HD EF in 2024'!$AP$38</definedName>
    <definedName name="NOXEF2017MHDHYBRID">#REF!</definedName>
    <definedName name="NOXEF2017MHDULSD">'[8]HD EF in 2024'!$AP$23</definedName>
    <definedName name="NOXEF2017SBUSULSD">'[8]HD EF in 2024'!$AP$12</definedName>
    <definedName name="NOXEF2017UBUSULSD">'[8]HD EF in 2024'!$AP$40</definedName>
    <definedName name="omy">[1]Defaults!$A$18:$A$60</definedName>
    <definedName name="oper">[1]Defaults!#REF!</definedName>
    <definedName name="Operations">#REF!</definedName>
    <definedName name="ops">'[1]EF Default Tables'!#REF!</definedName>
    <definedName name="opts">[1]Defaults!#REF!</definedName>
    <definedName name="Over_Road_Coach">#REF!</definedName>
    <definedName name="partialflush">'[5]Other '!$E$19:$E$37</definedName>
    <definedName name="plist">'[1]EF Default Tables'!#REF!</definedName>
    <definedName name="practices2018">'[5]Other '!$C$45:$C$61</definedName>
    <definedName name="_xlnm.Print_Area" localSheetId="7">'Co-Ben ERFs'!$A$1:$D$89</definedName>
    <definedName name="_xlnm.Print_Area" localSheetId="4">'Co-benefits Summary'!$B$12:$C$12</definedName>
    <definedName name="_xlnm.Print_Area" localSheetId="5">Documentation!$A$9:$D$27</definedName>
    <definedName name="_xlnm.Print_Area" localSheetId="9">'Furniture Weight'!$A$1:$I$19</definedName>
    <definedName name="_xlnm.Print_Area" localSheetId="6">'GHG ERFs'!$A$1:$F$47</definedName>
    <definedName name="_xlnm.Print_Area" localSheetId="3">'GHG Summary'!$B$11:$C$24</definedName>
    <definedName name="_xlnm.Print_Area" localSheetId="2">Inputs!$A$1:$F$36</definedName>
    <definedName name="_xlnm.Print_Area" localSheetId="0">'Read Me'!$B$1:$J$26</definedName>
    <definedName name="_xlnm.Print_Area" localSheetId="8">'Reuse Calcs'!$A$1:$L$26</definedName>
    <definedName name="Project_Type">#REF!</definedName>
    <definedName name="projecttype">#REF!</definedName>
    <definedName name="projlist">#REF!</definedName>
    <definedName name="projt">'[1]EF Default Tables'!#REF!</definedName>
    <definedName name="PRTYPE">#REF!</definedName>
    <definedName name="ptype">[6]Defaults!$E$51:$E$52</definedName>
    <definedName name="RefrigerantTypes" localSheetId="7">'Co-Ben ERFs'!#REF!</definedName>
    <definedName name="RefrigerantTypes">'GHG ERFs'!#REF!</definedName>
    <definedName name="region">[9]Defaults!$C$2:$C$3</definedName>
    <definedName name="rep">[4]Defaults!#REF!</definedName>
    <definedName name="ROGEF2017HHDULSD">'[8]HD EF in 2024'!$AC$38</definedName>
    <definedName name="ROGEF2017MHDHYBRID">#REF!</definedName>
    <definedName name="ROGEF2017MHDULSD">'[8]HD EF in 2024'!$AC$23</definedName>
    <definedName name="ROGEF2017SBUSULSD">'[8]HD EF in 2024'!$AC$12</definedName>
    <definedName name="ROGEF2017UBUSULSD">'[8]HD EF in 2024'!$AC$40</definedName>
    <definedName name="serv">[1]Defaults!$H$5:$H$6</definedName>
    <definedName name="service">[1]Defaults!$S$2:$S$11</definedName>
    <definedName name="Servtype">[9]Defaults!$F$2:$F$10</definedName>
    <definedName name="solidsep">'[5]Other '!$J$25:$J$32</definedName>
    <definedName name="solsep">'[3]Other '!$J$31:$J$38</definedName>
    <definedName name="sources">'[3]Other '!$J$23:$J$26</definedName>
    <definedName name="svtype">'[1]EF Default Tables'!#REF!</definedName>
    <definedName name="tac">'[1]EF Default Tables'!#REF!</definedName>
    <definedName name="TacSum">#REF!</definedName>
    <definedName name="Transit_Bus">#REF!</definedName>
    <definedName name="TransSub">[6]Defaults!$K$26:$K$30</definedName>
    <definedName name="Vehicle_Type">#REF!</definedName>
    <definedName name="vehicletype">[9]Defaults!$G$2:$G$9</definedName>
    <definedName name="vehtype">[1]Defaults!$T$2:$T$9</definedName>
    <definedName name="VRFuel">'[10]Valid Entries'!$F$4:$F$7</definedName>
    <definedName name="yes">'[3]Other '!$J$28:$J$29</definedName>
    <definedName name="YesNo">[6]Defaults!$K$22:$K$23</definedName>
    <definedName name="YN">'[3]Other '!$J$28:$J$29</definedName>
    <definedName name="yr">'[5]Other '!$K$32:$K$56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56" l="1"/>
  <c r="C4" i="58"/>
  <c r="C10" i="57" l="1"/>
  <c r="C12" i="56"/>
  <c r="C13" i="56"/>
  <c r="C14" i="56"/>
  <c r="B4" i="56"/>
  <c r="C25" i="55"/>
  <c r="C15" i="56" s="1"/>
  <c r="C4" i="55"/>
  <c r="C4" i="57" s="1"/>
  <c r="E26" i="58"/>
  <c r="D20" i="58"/>
  <c r="D19" i="58"/>
  <c r="D18" i="58"/>
  <c r="D17" i="58"/>
  <c r="C6" i="58"/>
  <c r="C3" i="58"/>
  <c r="C1" i="58"/>
  <c r="B7" i="57"/>
  <c r="B3" i="57"/>
  <c r="B1" i="57"/>
  <c r="B6" i="56"/>
  <c r="B3" i="56"/>
  <c r="B1" i="56"/>
  <c r="D24" i="55"/>
  <c r="D23" i="55"/>
  <c r="D22" i="55"/>
  <c r="D21" i="55"/>
  <c r="D20" i="55"/>
  <c r="D19" i="55"/>
  <c r="D18" i="55"/>
  <c r="D16" i="55"/>
  <c r="C6" i="55"/>
  <c r="C3" i="55"/>
  <c r="C1" i="55"/>
  <c r="B7" i="52" l="1"/>
  <c r="D7" i="52" s="1"/>
  <c r="B6" i="52"/>
  <c r="F7" i="52" l="1"/>
  <c r="E7" i="52"/>
  <c r="G7" i="52" l="1"/>
  <c r="L7" i="52"/>
  <c r="B5" i="52" l="1"/>
  <c r="C9" i="52" l="1"/>
  <c r="C10" i="52"/>
  <c r="C8" i="52"/>
  <c r="B10" i="52"/>
  <c r="D10" i="52" l="1"/>
  <c r="G19" i="49" s="1"/>
  <c r="E10" i="52" l="1"/>
  <c r="F19" i="49" s="1"/>
  <c r="F10" i="52"/>
  <c r="L10" i="52" s="1"/>
  <c r="G10" i="52" l="1"/>
  <c r="B8" i="52"/>
  <c r="D8" i="52" s="1"/>
  <c r="G17" i="49" s="1"/>
  <c r="B9" i="52"/>
  <c r="D9" i="52" s="1"/>
  <c r="G18" i="49" s="1"/>
  <c r="E9" i="52" l="1"/>
  <c r="F18" i="49" s="1"/>
  <c r="H10" i="52"/>
  <c r="F9" i="52"/>
  <c r="E8" i="52"/>
  <c r="F17" i="49" s="1"/>
  <c r="F8" i="52"/>
  <c r="H9" i="52"/>
  <c r="J10" i="52" l="1"/>
  <c r="I10" i="52"/>
  <c r="K10" i="52"/>
  <c r="L9" i="52"/>
  <c r="G9" i="52"/>
  <c r="I9" i="52"/>
  <c r="K9" i="52"/>
  <c r="J9" i="52"/>
  <c r="L8" i="52"/>
  <c r="G8" i="52"/>
  <c r="D16" i="51" l="1"/>
  <c r="C6" i="52" l="1"/>
  <c r="C5" i="52"/>
  <c r="D6" i="52" l="1"/>
  <c r="B4" i="52"/>
  <c r="B3" i="52"/>
  <c r="C4" i="52"/>
  <c r="C3" i="52"/>
  <c r="A15" i="52"/>
  <c r="B15" i="52"/>
  <c r="A16" i="52"/>
  <c r="B16" i="52"/>
  <c r="A17" i="52"/>
  <c r="B17" i="52"/>
  <c r="A18" i="52"/>
  <c r="B18" i="52"/>
  <c r="A19" i="52"/>
  <c r="B19" i="52"/>
  <c r="A20" i="52"/>
  <c r="B20" i="52"/>
  <c r="A21" i="52"/>
  <c r="B21" i="52"/>
  <c r="A22" i="52"/>
  <c r="B22" i="52"/>
  <c r="A23" i="52"/>
  <c r="B23" i="52"/>
  <c r="A24" i="52"/>
  <c r="B24" i="52"/>
  <c r="A25" i="52"/>
  <c r="B25" i="52"/>
  <c r="B14" i="52"/>
  <c r="A14" i="52"/>
  <c r="D15" i="51"/>
  <c r="D14" i="51"/>
  <c r="D13" i="51"/>
  <c r="D11" i="51"/>
  <c r="D12" i="51"/>
  <c r="D10" i="51"/>
  <c r="D9" i="51"/>
  <c r="D8" i="51"/>
  <c r="D7" i="51"/>
  <c r="D6" i="51"/>
  <c r="D5" i="51"/>
  <c r="D4" i="51"/>
  <c r="C15" i="52" l="1"/>
  <c r="H8" i="52"/>
  <c r="I8" i="52" s="1"/>
  <c r="H7" i="52"/>
  <c r="E6" i="52"/>
  <c r="C23" i="52"/>
  <c r="C19" i="52"/>
  <c r="C17" i="52"/>
  <c r="C21" i="52"/>
  <c r="C25" i="52"/>
  <c r="C22" i="52"/>
  <c r="C18" i="52"/>
  <c r="C20" i="52"/>
  <c r="C16" i="52"/>
  <c r="C24" i="52"/>
  <c r="C14" i="52"/>
  <c r="F6" i="52"/>
  <c r="D5" i="52"/>
  <c r="G16" i="49" s="1"/>
  <c r="D4" i="52"/>
  <c r="G15" i="49" s="1"/>
  <c r="D3" i="52"/>
  <c r="E25" i="52" l="1"/>
  <c r="K25" i="52" s="1"/>
  <c r="F35" i="49"/>
  <c r="G24" i="52"/>
  <c r="F34" i="49"/>
  <c r="E23" i="52"/>
  <c r="K23" i="52" s="1"/>
  <c r="F33" i="49"/>
  <c r="E22" i="52"/>
  <c r="K22" i="52" s="1"/>
  <c r="F32" i="49"/>
  <c r="D21" i="52"/>
  <c r="E31" i="49" s="1"/>
  <c r="F31" i="49"/>
  <c r="E20" i="52"/>
  <c r="K20" i="52" s="1"/>
  <c r="F30" i="49"/>
  <c r="E19" i="52"/>
  <c r="K19" i="52" s="1"/>
  <c r="F29" i="49"/>
  <c r="E18" i="52"/>
  <c r="K18" i="52" s="1"/>
  <c r="F28" i="49"/>
  <c r="D17" i="52"/>
  <c r="E27" i="49" s="1"/>
  <c r="F27" i="49"/>
  <c r="J8" i="52"/>
  <c r="K8" i="52"/>
  <c r="K7" i="52"/>
  <c r="J7" i="52"/>
  <c r="I7" i="52"/>
  <c r="G23" i="52"/>
  <c r="D11" i="52"/>
  <c r="G20" i="49" s="1"/>
  <c r="E3" i="52"/>
  <c r="F14" i="49" s="1"/>
  <c r="G14" i="49"/>
  <c r="H6" i="52"/>
  <c r="K6" i="52" s="1"/>
  <c r="D16" i="52"/>
  <c r="E26" i="49" s="1"/>
  <c r="F26" i="49"/>
  <c r="D22" i="52"/>
  <c r="E32" i="49" s="1"/>
  <c r="D18" i="52"/>
  <c r="E28" i="49" s="1"/>
  <c r="D19" i="52"/>
  <c r="E29" i="49" s="1"/>
  <c r="G18" i="52"/>
  <c r="G22" i="52"/>
  <c r="E24" i="52"/>
  <c r="K24" i="52" s="1"/>
  <c r="E14" i="52"/>
  <c r="K14" i="52" s="1"/>
  <c r="F24" i="49"/>
  <c r="G14" i="52"/>
  <c r="D14" i="52"/>
  <c r="E24" i="49" s="1"/>
  <c r="D23" i="52"/>
  <c r="E33" i="49" s="1"/>
  <c r="D24" i="52"/>
  <c r="E34" i="49" s="1"/>
  <c r="E5" i="52"/>
  <c r="F16" i="49" s="1"/>
  <c r="F5" i="52"/>
  <c r="G17" i="52"/>
  <c r="E17" i="52"/>
  <c r="K17" i="52" s="1"/>
  <c r="G21" i="52"/>
  <c r="E21" i="52"/>
  <c r="K21" i="52" s="1"/>
  <c r="G16" i="52"/>
  <c r="E16" i="52"/>
  <c r="K16" i="52" s="1"/>
  <c r="F25" i="49"/>
  <c r="E15" i="52"/>
  <c r="K15" i="52" s="1"/>
  <c r="L6" i="52"/>
  <c r="G19" i="52"/>
  <c r="D20" i="52"/>
  <c r="E30" i="49" s="1"/>
  <c r="G25" i="52"/>
  <c r="D25" i="52"/>
  <c r="E35" i="49" s="1"/>
  <c r="G20" i="52"/>
  <c r="F3" i="52"/>
  <c r="L3" i="52" s="1"/>
  <c r="E4" i="52"/>
  <c r="F15" i="49" s="1"/>
  <c r="F4" i="52"/>
  <c r="L4" i="52" s="1"/>
  <c r="G6" i="52"/>
  <c r="F18" i="52"/>
  <c r="F19" i="52"/>
  <c r="H5" i="52"/>
  <c r="H3" i="52"/>
  <c r="D15" i="52"/>
  <c r="G15" i="52"/>
  <c r="C26" i="52"/>
  <c r="F36" i="49" s="1"/>
  <c r="H4" i="52"/>
  <c r="H22" i="52" l="1"/>
  <c r="F22" i="52"/>
  <c r="H23" i="52"/>
  <c r="F25" i="52"/>
  <c r="F23" i="52"/>
  <c r="H18" i="52"/>
  <c r="F20" i="52"/>
  <c r="I23" i="52"/>
  <c r="E21" i="57"/>
  <c r="J23" i="52"/>
  <c r="H11" i="52"/>
  <c r="L5" i="52"/>
  <c r="L11" i="52" s="1"/>
  <c r="F11" i="52"/>
  <c r="E11" i="52"/>
  <c r="F16" i="52"/>
  <c r="J18" i="52"/>
  <c r="I18" i="52"/>
  <c r="F14" i="52"/>
  <c r="H14" i="52"/>
  <c r="J14" i="52"/>
  <c r="I24" i="52"/>
  <c r="I14" i="52"/>
  <c r="J22" i="52"/>
  <c r="I22" i="52"/>
  <c r="H24" i="52"/>
  <c r="F24" i="52"/>
  <c r="J24" i="52"/>
  <c r="H19" i="52"/>
  <c r="I19" i="52"/>
  <c r="J19" i="52"/>
  <c r="H20" i="52"/>
  <c r="I20" i="52"/>
  <c r="J20" i="52"/>
  <c r="I17" i="52"/>
  <c r="H17" i="52"/>
  <c r="J17" i="52"/>
  <c r="H25" i="52"/>
  <c r="I25" i="52"/>
  <c r="J25" i="52"/>
  <c r="H16" i="52"/>
  <c r="I16" i="52"/>
  <c r="J16" i="52"/>
  <c r="J6" i="52"/>
  <c r="J21" i="52"/>
  <c r="H21" i="52"/>
  <c r="I21" i="52"/>
  <c r="I6" i="52"/>
  <c r="J5" i="52"/>
  <c r="I5" i="52"/>
  <c r="K5" i="52"/>
  <c r="K4" i="52"/>
  <c r="J4" i="52"/>
  <c r="I4" i="52"/>
  <c r="G26" i="52"/>
  <c r="H15" i="52"/>
  <c r="I15" i="52"/>
  <c r="J15" i="52"/>
  <c r="K3" i="52"/>
  <c r="J3" i="52"/>
  <c r="I3" i="52"/>
  <c r="G3" i="52"/>
  <c r="G5" i="52"/>
  <c r="F21" i="52"/>
  <c r="F17" i="52"/>
  <c r="D26" i="52"/>
  <c r="E36" i="49" s="1"/>
  <c r="E25" i="49"/>
  <c r="F15" i="52"/>
  <c r="E26" i="52"/>
  <c r="G4" i="52"/>
  <c r="C21" i="57" l="1"/>
  <c r="D21" i="57"/>
  <c r="C19" i="56"/>
  <c r="C20" i="56"/>
  <c r="C18" i="56"/>
  <c r="E18" i="57"/>
  <c r="F20" i="49"/>
  <c r="E20" i="57"/>
  <c r="G11" i="52"/>
  <c r="K11" i="52"/>
  <c r="J11" i="52"/>
  <c r="I11" i="52"/>
  <c r="J26" i="52"/>
  <c r="H26" i="52"/>
  <c r="K26" i="52"/>
  <c r="F26" i="52"/>
  <c r="I26" i="52"/>
  <c r="C20" i="57" l="1"/>
  <c r="D20" i="57"/>
  <c r="C18" i="57"/>
  <c r="D18" i="57"/>
  <c r="C23" i="56"/>
  <c r="C22" i="56"/>
  <c r="C21" i="56"/>
  <c r="E16" i="57"/>
  <c r="E17" i="57"/>
  <c r="E13" i="57"/>
  <c r="E15" i="57"/>
  <c r="E14" i="57"/>
  <c r="D16" i="57" l="1"/>
  <c r="C16" i="57"/>
  <c r="D14" i="57"/>
  <c r="C14" i="57"/>
  <c r="D15" i="57"/>
  <c r="C15" i="57"/>
  <c r="D13" i="57"/>
  <c r="C13" i="57"/>
  <c r="D17" i="57"/>
  <c r="C17" i="57"/>
  <c r="E19" i="57"/>
  <c r="C19" i="57" l="1"/>
  <c r="D19" i="57"/>
</calcChain>
</file>

<file path=xl/sharedStrings.xml><?xml version="1.0" encoding="utf-8"?>
<sst xmlns="http://schemas.openxmlformats.org/spreadsheetml/2006/main" count="495" uniqueCount="312">
  <si>
    <t>SUBTOTAL</t>
  </si>
  <si>
    <t>Project Name:</t>
  </si>
  <si>
    <t>GGRFProgram@arb.ca.gov</t>
  </si>
  <si>
    <t>GHGReductions@CalRecycle.ca.gov</t>
  </si>
  <si>
    <t>Contact Name:</t>
  </si>
  <si>
    <t>Contact Phone Number:</t>
  </si>
  <si>
    <t>Contact Email:</t>
  </si>
  <si>
    <t>Product</t>
  </si>
  <si>
    <t>Transportation</t>
  </si>
  <si>
    <t>Emission Factor</t>
  </si>
  <si>
    <t>Unit</t>
  </si>
  <si>
    <t>Emission Reduction Factor</t>
  </si>
  <si>
    <t>Source</t>
  </si>
  <si>
    <t>Emission Reduction Factors Worksheet</t>
  </si>
  <si>
    <t>Additional documentation on how the emission reduction factors used in the calculator were developed is available from:</t>
  </si>
  <si>
    <t>Primary Source</t>
  </si>
  <si>
    <t>Total</t>
  </si>
  <si>
    <t>lbs</t>
  </si>
  <si>
    <t>g/mile</t>
  </si>
  <si>
    <t>Grid Electricity Emission Factors</t>
  </si>
  <si>
    <t>ROG Electricity Emission Factor</t>
  </si>
  <si>
    <t>NOx Electricity Emission Factor</t>
  </si>
  <si>
    <t>lbs/kWh</t>
  </si>
  <si>
    <t>PM2.5 Electricity Emission Factor</t>
  </si>
  <si>
    <t>Gasoline Van ROG Emissions</t>
  </si>
  <si>
    <t>Gasoline Van NOx Emissions</t>
  </si>
  <si>
    <t>Gasoline Van PM2.5 Emissions</t>
  </si>
  <si>
    <t>Hybrid Van ROG Emissions</t>
  </si>
  <si>
    <t>Hybrid Van NOx Emissions</t>
  </si>
  <si>
    <t>Hybrid Van PM2.5 Emissions</t>
  </si>
  <si>
    <t>Plug-in Hybrid Van ROG Emissions</t>
  </si>
  <si>
    <t>Plug-in Hybrid Van NOx Emissions</t>
  </si>
  <si>
    <t>Plug-in Hybrid Van PM2.5 Emissions</t>
  </si>
  <si>
    <t>Battery Electric Van ROG Emissions</t>
  </si>
  <si>
    <t>Battery Electric Van NOx Emissions</t>
  </si>
  <si>
    <t>Battery Electric Van PM2.5 Emissions</t>
  </si>
  <si>
    <t>Fuel Cell Electric Van ROG Emissions</t>
  </si>
  <si>
    <t>Fuel Cell Electric Van NOx Emissions</t>
  </si>
  <si>
    <t>Fuel Cell Electric Van PM2.5 Emissions</t>
  </si>
  <si>
    <t>Diesel Box Truck ROG Emissions</t>
  </si>
  <si>
    <t>Diesel Box Truck NOx Emissions</t>
  </si>
  <si>
    <t>Diesel Box Truck PM2.5 Emissions</t>
  </si>
  <si>
    <t>Hybrid Box Truck Diesel PM Emissions</t>
  </si>
  <si>
    <t>Hybrid Box Truck ROG Emissions</t>
  </si>
  <si>
    <t>Hybrid Box Truck NOx Emissions</t>
  </si>
  <si>
    <t>Hybrid Box Truck PM2.5 Emissions</t>
  </si>
  <si>
    <t>Battery Electric Box Truck Diesel PM Emissions</t>
  </si>
  <si>
    <t>Battery Electric Box Truck ROG Emissions</t>
  </si>
  <si>
    <t>Battery Electric Box Truck NOx Emissions</t>
  </si>
  <si>
    <t>Battery Electric Box Truck PM2.5 Emissions</t>
  </si>
  <si>
    <t>Diesel Heavy Duty Truck Diesel PM Emissions</t>
  </si>
  <si>
    <t>Battery Electric Heavy Duty Truck ROG Emissions</t>
  </si>
  <si>
    <t>Battery Electric Heavy Duty Truck NOx Emissions</t>
  </si>
  <si>
    <t>Battery Electric Heavy Duty Truck PM2.5 Emissions</t>
  </si>
  <si>
    <t>Battery Electric Heavy Duty Truck Diesel PM Emissions</t>
  </si>
  <si>
    <t>Diesel Box Truck PM Emissions</t>
  </si>
  <si>
    <t>ROG Natural Gas Emission Factor</t>
  </si>
  <si>
    <t>NOx Natural Gas Emission Factor</t>
  </si>
  <si>
    <t>PM2.5 Natural Gas Emission Factor</t>
  </si>
  <si>
    <t>Diesel PM Emission Factor</t>
  </si>
  <si>
    <t>PM2.5 Emission Factor</t>
  </si>
  <si>
    <t>ROG Emission Factor</t>
  </si>
  <si>
    <t>NOx  Emission Factor</t>
  </si>
  <si>
    <t>Natural Gas Combustion Emission Factors</t>
  </si>
  <si>
    <t>Note to applicants:</t>
  </si>
  <si>
    <t>California Air Resources Board</t>
  </si>
  <si>
    <t>Benefits Calculator Tool for the</t>
  </si>
  <si>
    <t>California Climate Investments</t>
  </si>
  <si>
    <t>ABOUT:</t>
  </si>
  <si>
    <t>More information:</t>
  </si>
  <si>
    <t>Applicant ID:</t>
  </si>
  <si>
    <t>Date Calculator Completed:</t>
  </si>
  <si>
    <t>Total Funds ($):</t>
  </si>
  <si>
    <t>Key for color-coded fields:</t>
  </si>
  <si>
    <t>Green</t>
  </si>
  <si>
    <t>Blue</t>
  </si>
  <si>
    <t>Grey</t>
  </si>
  <si>
    <t>Yellow</t>
  </si>
  <si>
    <t>*See "Documentation" tab for additional information</t>
  </si>
  <si>
    <t>Project Information</t>
  </si>
  <si>
    <t xml:space="preserve">Project Name </t>
  </si>
  <si>
    <t>General Documentation</t>
  </si>
  <si>
    <t>Documentation Description</t>
  </si>
  <si>
    <t>Completed?</t>
  </si>
  <si>
    <t>Project-Specific Documentation</t>
  </si>
  <si>
    <t>Additional Documentation</t>
  </si>
  <si>
    <t>Waste Diversion</t>
  </si>
  <si>
    <t>Diesel</t>
  </si>
  <si>
    <t>Hydrogen</t>
  </si>
  <si>
    <t>Aggregate Agricultural Sector Emission Factors</t>
  </si>
  <si>
    <t>lbs/gallon</t>
  </si>
  <si>
    <t>OFFROAD2017 (v1.0.1) Emission Inventory
www.arb.ca.gov/orion</t>
  </si>
  <si>
    <t>Energy and Fuel Cost Savings Co-benefits</t>
  </si>
  <si>
    <t>Diesel Average Fuel Price</t>
  </si>
  <si>
    <t>Electricity Average Price</t>
  </si>
  <si>
    <t>$/gallon</t>
  </si>
  <si>
    <t>$/kWh (Industrial)</t>
  </si>
  <si>
    <t>Diesel/RNG/DME Heavy Duty Truck ROG Emissions</t>
  </si>
  <si>
    <t>Diesel/RNG/DME Heavy Duty Truck NOx Emissions</t>
  </si>
  <si>
    <t>Diesel/RNG/DME Heavy Duty Truck PM2.5 Emissions</t>
  </si>
  <si>
    <t>Diesel/RNG/DME Heavy Duty Truck Low NOx Emissions</t>
  </si>
  <si>
    <t>Conversion Factors</t>
  </si>
  <si>
    <t>LHV of Natural Gas</t>
  </si>
  <si>
    <t>BTU/scf</t>
  </si>
  <si>
    <t xml:space="preserve">Natural gas emission factors for criteria pollutants - US EPA - AP-42, col. 1, CH 1.4: Natural Gas Combustion
https://www3.epa.gov/ttnchie1/ap42/ch01/final/c01s04.pdf </t>
  </si>
  <si>
    <t>Criteria pollutant data is derived from CARB's criteria pollutant emissions inventory for statewide stationary sources of fuel combustion for electric utilities and cogeneration. The latest update is based on 2012 estimated annual average emissions. Criteria pollutant emissions data are available online at:</t>
  </si>
  <si>
    <t>https://www.arb.ca.gov/app/emsinv/2017/emssumcat_query.php?F_YR=2012&amp;F_DIV=-4&amp;F_SEASON=A&amp;SP=SIP105ADJ&amp;F_AREA=CA#0</t>
  </si>
  <si>
    <t>https://www.arb.ca.gov/emfac/2014/</t>
  </si>
  <si>
    <t>Transportation Costs</t>
  </si>
  <si>
    <t>Fuel Cost</t>
  </si>
  <si>
    <t>Fuel Type</t>
  </si>
  <si>
    <t>Gasoline</t>
  </si>
  <si>
    <t>CARB's Co-benefit Assessment Methodology for Energy and Fuel Cost Savings
https://www.arb.ca.gov/cc/capandtrade/auctionproceeds/final_energyfuelcost_am.pdf</t>
  </si>
  <si>
    <t>Electricity</t>
  </si>
  <si>
    <t>$/kWh</t>
  </si>
  <si>
    <t>$/kg</t>
  </si>
  <si>
    <t xml:space="preserve">CA-GREET 3.0 </t>
  </si>
  <si>
    <t>http://www.arb.ca.gov/cci-resources</t>
  </si>
  <si>
    <t>www.arb.ca.gov/cci-cobenefits</t>
  </si>
  <si>
    <t>www.arb.ca.gov/cci-resources</t>
  </si>
  <si>
    <t>kg/MT</t>
  </si>
  <si>
    <t>Gasoline Average Fuel Price</t>
  </si>
  <si>
    <t>Natural Gas</t>
  </si>
  <si>
    <t>$/therm (Industrial)</t>
  </si>
  <si>
    <t>Material</t>
  </si>
  <si>
    <t>Stud</t>
  </si>
  <si>
    <t>Northeast/North Central softwood lumber</t>
  </si>
  <si>
    <t>Southeast softwood lumber</t>
  </si>
  <si>
    <t>One 2 x 4 stud</t>
  </si>
  <si>
    <t>Flooring</t>
  </si>
  <si>
    <t>Solid hardwood</t>
  </si>
  <si>
    <t>Doors</t>
  </si>
  <si>
    <t>Solid wood</t>
  </si>
  <si>
    <t>One door</t>
  </si>
  <si>
    <t>Mass (lb/unit)</t>
  </si>
  <si>
    <t>Oriented strandboard (OSB)</t>
  </si>
  <si>
    <t>One 4 x 8-ft sheet at 3/8 in</t>
  </si>
  <si>
    <t>Southeast OSB</t>
  </si>
  <si>
    <t>Southeast plywood</t>
  </si>
  <si>
    <t>Pacific Northwest plywood</t>
  </si>
  <si>
    <t>Plywood</t>
  </si>
  <si>
    <t>Dimensional Lumber</t>
  </si>
  <si>
    <t>RERF</t>
  </si>
  <si>
    <t>MTCO2e/short ton</t>
  </si>
  <si>
    <t>Wood Flooring</t>
  </si>
  <si>
    <t>FRN Average Weights</t>
  </si>
  <si>
    <t>Category</t>
  </si>
  <si>
    <t>Items</t>
  </si>
  <si>
    <t>Average Weight</t>
  </si>
  <si>
    <t>Furniture</t>
  </si>
  <si>
    <t>kg</t>
  </si>
  <si>
    <t xml:space="preserve">Furniture </t>
  </si>
  <si>
    <t>Bench, kitchen or garden, solid wood</t>
  </si>
  <si>
    <t>Bookcase / Shelving Unit</t>
  </si>
  <si>
    <t>Chair, Kitchen, Dining or Wooden</t>
  </si>
  <si>
    <t>Chest-of-Drawers, Tallboy</t>
  </si>
  <si>
    <t>Small Desk, Computer Table</t>
  </si>
  <si>
    <t>Large Desk</t>
  </si>
  <si>
    <t xml:space="preserve">Table small eg. Cane, coffee, occassional, nest of </t>
  </si>
  <si>
    <t>Table, large e.g. dining</t>
  </si>
  <si>
    <t>Table, medium e.g. kitchen</t>
  </si>
  <si>
    <t xml:space="preserve">Soft Furniture </t>
  </si>
  <si>
    <t xml:space="preserve">Bed base, single wood / divan / folding / Z bed </t>
  </si>
  <si>
    <t xml:space="preserve">Bed base, double wood / divan / folding / Z bed </t>
  </si>
  <si>
    <t xml:space="preserve">Bed base, king-size wood, divan or double metal </t>
  </si>
  <si>
    <t>Reuse Worksheet</t>
  </si>
  <si>
    <t>Item</t>
  </si>
  <si>
    <t>Item Description for QM</t>
  </si>
  <si>
    <t>Solid Wood Bench</t>
  </si>
  <si>
    <t>Wooden Chair</t>
  </si>
  <si>
    <t>Wood Bookcase / Shelving Unit</t>
  </si>
  <si>
    <t>Wooden Dresser</t>
  </si>
  <si>
    <t>Table small eg. Coffee table</t>
  </si>
  <si>
    <t>Average Weight (lbs)</t>
  </si>
  <si>
    <t>Type of Furniture
(Select from Dropdown)</t>
  </si>
  <si>
    <t>Quanity Rescued Over Grant Period</t>
  </si>
  <si>
    <t xml:space="preserve">Wood Bed Base, King Size </t>
  </si>
  <si>
    <t xml:space="preserve">Wood Bed Base, Double/Queen </t>
  </si>
  <si>
    <t xml:space="preserve">Wood Bed Base, Single Size </t>
  </si>
  <si>
    <t>Weight of Rescued Furniture
(Short Tons)</t>
  </si>
  <si>
    <t>GHG Emission Reductions
(MTCO2e)</t>
  </si>
  <si>
    <t>Solid Wood Door
(Number of Doors/ Grant Period)</t>
  </si>
  <si>
    <t>Softwood Lumber
(Number of 2x4s/ 
Grant Period)</t>
  </si>
  <si>
    <t>Quantity</t>
  </si>
  <si>
    <t>https://democracy.york.gov.uk/documents/s2116/Annex%20C%20REcycling%20Report%20frnweights2005.pdf</t>
  </si>
  <si>
    <t>lb/Unit</t>
  </si>
  <si>
    <t>Total Weight  (Short tons)</t>
  </si>
  <si>
    <r>
      <t>1 ft</t>
    </r>
    <r>
      <rPr>
        <vertAlign val="superscript"/>
        <sz val="12"/>
        <color theme="1"/>
        <rFont val="Avenir LT Std 55 Roman"/>
        <family val="2"/>
      </rPr>
      <t>2</t>
    </r>
  </si>
  <si>
    <t>Hardwood Flooring</t>
  </si>
  <si>
    <t>lbs/kg</t>
  </si>
  <si>
    <t>Wood</t>
  </si>
  <si>
    <t>Furniture Re-use Network</t>
  </si>
  <si>
    <t xml:space="preserve">The Carbon Impacts of Wood Products
</t>
  </si>
  <si>
    <t xml:space="preserve">https://www.fpl.fs.fed.us/documnts/pdf2014/fpl_2014_bergman007.pdf </t>
  </si>
  <si>
    <t>One item of furniture</t>
  </si>
  <si>
    <t>Process Energy</t>
  </si>
  <si>
    <t>Million BTU/short ton</t>
  </si>
  <si>
    <t>Transportation Energy</t>
  </si>
  <si>
    <t>lbs/scf</t>
  </si>
  <si>
    <t>Energy Type</t>
  </si>
  <si>
    <t>Net ROG Benefits</t>
  </si>
  <si>
    <t>Net NOx Benefits</t>
  </si>
  <si>
    <t>Net PM2.5 Benefits</t>
  </si>
  <si>
    <t>Net Diesel PM Benefits</t>
  </si>
  <si>
    <t>VMT Reductions</t>
  </si>
  <si>
    <t>Diesel Gallons Saved</t>
  </si>
  <si>
    <t>Electricity Reductions (kWh)</t>
  </si>
  <si>
    <r>
      <t>Net GHG Benefit
(MTCO</t>
    </r>
    <r>
      <rPr>
        <b/>
        <vertAlign val="subscript"/>
        <sz val="14"/>
        <color theme="1"/>
        <rFont val="Avenir LT Std 55 Roman"/>
        <family val="2"/>
      </rPr>
      <t>2</t>
    </r>
    <r>
      <rPr>
        <b/>
        <sz val="14"/>
        <color theme="1"/>
        <rFont val="Avenir LT Std 55 Roman"/>
        <family val="2"/>
      </rPr>
      <t>e)</t>
    </r>
  </si>
  <si>
    <r>
      <t>Net GHG Benefit 
(MTCO</t>
    </r>
    <r>
      <rPr>
        <b/>
        <vertAlign val="subscript"/>
        <sz val="14"/>
        <color theme="1"/>
        <rFont val="Avenir LT Std 55 Roman"/>
        <family val="2"/>
      </rPr>
      <t>2</t>
    </r>
    <r>
      <rPr>
        <b/>
        <sz val="14"/>
        <color theme="1"/>
        <rFont val="Avenir LT Std 55 Roman"/>
        <family val="2"/>
      </rPr>
      <t>e)</t>
    </r>
  </si>
  <si>
    <r>
      <t>Net GHG Benefit
(MTCO</t>
    </r>
    <r>
      <rPr>
        <b/>
        <vertAlign val="subscript"/>
        <sz val="12"/>
        <color theme="1"/>
        <rFont val="Avenir LT Std 55 Roman"/>
        <family val="2"/>
      </rPr>
      <t>2</t>
    </r>
    <r>
      <rPr>
        <b/>
        <sz val="12"/>
        <color theme="1"/>
        <rFont val="Avenir LT Std 55 Roman"/>
        <family val="2"/>
      </rPr>
      <t>e)</t>
    </r>
  </si>
  <si>
    <r>
      <t>Hardwood Flooring 
(Ft</t>
    </r>
    <r>
      <rPr>
        <b/>
        <vertAlign val="superscript"/>
        <sz val="12"/>
        <color theme="1"/>
        <rFont val="Avenir LT Std 55 Roman"/>
        <family val="2"/>
      </rPr>
      <t>2</t>
    </r>
    <r>
      <rPr>
        <b/>
        <sz val="12"/>
        <color theme="1"/>
        <rFont val="Avenir LT Std 55 Roman"/>
        <family val="2"/>
      </rPr>
      <t>/Grant Period)</t>
    </r>
  </si>
  <si>
    <r>
      <t>Total GHG Emission Reductions per Total Funds (MTCO</t>
    </r>
    <r>
      <rPr>
        <vertAlign val="subscript"/>
        <sz val="12"/>
        <color theme="1"/>
        <rFont val="Avenir LT Std 55 Roman"/>
        <family val="2"/>
      </rPr>
      <t>2</t>
    </r>
    <r>
      <rPr>
        <sz val="12"/>
        <color theme="1"/>
        <rFont val="Avenir LT Std 55 Roman"/>
        <family val="2"/>
      </rPr>
      <t>e/$)</t>
    </r>
  </si>
  <si>
    <t>Reuse Grant Program</t>
  </si>
  <si>
    <t>EMFAC2014 (v1.0.7) Emissions - Statewide Diesel Vehicles (2020)</t>
  </si>
  <si>
    <t>Net Retention Rate for Wood Products</t>
  </si>
  <si>
    <t>Percentage</t>
  </si>
  <si>
    <t>https://www.epa.gov/sites/production/files/2019-06/documents/warm_v15_construction_materials.pdf</t>
  </si>
  <si>
    <t>US EPA, WARM Model, May 2019, Assumes baseline is landfilling material</t>
  </si>
  <si>
    <t>Benefits Calculator Tool</t>
  </si>
  <si>
    <t xml:space="preserve">California Climate Investments </t>
  </si>
  <si>
    <t>· Questions on this Benefits Calculator Tool should be sent to:</t>
  </si>
  <si>
    <t>Required input</t>
  </si>
  <si>
    <t>Optional input*</t>
  </si>
  <si>
    <t xml:space="preserve">· For more information on California Climate Investments, see: </t>
  </si>
  <si>
    <t>Output field (not modifiable)</t>
  </si>
  <si>
    <t>www.caclimateinvestments.ca.gov</t>
  </si>
  <si>
    <t>Helpful hints</t>
  </si>
  <si>
    <t>Softwood Lumber
(Board Feet/ 
Grant Period)</t>
  </si>
  <si>
    <t>Million BTU/diesel gallon eq</t>
  </si>
  <si>
    <t>kWh/Million BTU</t>
  </si>
  <si>
    <t>· Questions pertaining to the Reuse Grant Program should be sent to:</t>
  </si>
  <si>
    <t>Reused Wood Construction Materials</t>
  </si>
  <si>
    <t>Reused Wood Furniture</t>
  </si>
  <si>
    <t>Quantity Reused Over the Grant Term</t>
  </si>
  <si>
    <t>Total Weight of Wood Reused (Short Tons)</t>
  </si>
  <si>
    <t>board feet per 2x4x8'</t>
  </si>
  <si>
    <t>Diesel Heavy Duty Truck Fuel Economy</t>
  </si>
  <si>
    <t>gal/mile</t>
  </si>
  <si>
    <t>Yes</t>
  </si>
  <si>
    <t>No</t>
  </si>
  <si>
    <t>Reuse Grant Program applicants must enter the applicable information in the table below before proceeding with the project-specific data on the Inputs tab.</t>
  </si>
  <si>
    <t>Bathroom Cabinet</t>
  </si>
  <si>
    <t>US EPA, WARM Model, May 2019</t>
  </si>
  <si>
    <r>
      <t xml:space="preserve">For the CalRecycle Reuse Grant Program, CARB staff developed this Reuse Benefits Calculator Tool to estimate the net greenhouse gas (GHG) benefit and selected co-benefits of each proposed project type. </t>
    </r>
    <r>
      <rPr>
        <u/>
        <sz val="12"/>
        <rFont val="Avenir LT Std 55 Roman"/>
        <family val="2"/>
      </rPr>
      <t xml:space="preserve"> In an effort to enhance the analysis, provide greater transparency, and assist in project‑level reporting, CARB has included an output tab in this Benefits Calculator Tool for selected co‑benefits and key variables.</t>
    </r>
    <r>
      <rPr>
        <sz val="12"/>
        <rFont val="Avenir LT Std 55 Roman"/>
        <family val="2"/>
      </rPr>
      <t xml:space="preserve">  This Benefits Calculator Tool and supporting resources are available at:</t>
    </r>
  </si>
  <si>
    <r>
      <t xml:space="preserve">This </t>
    </r>
    <r>
      <rPr>
        <sz val="12"/>
        <color theme="1"/>
        <rFont val="Avenir LT Std 55 Roman"/>
        <family val="2"/>
      </rPr>
      <t>Benefits Calculator Tool estimates net GHG benefit and air pollutant emission co-benefits using methods described in the supporting</t>
    </r>
    <r>
      <rPr>
        <sz val="12"/>
        <rFont val="Avenir LT Std 55 Roman"/>
        <family val="2"/>
      </rPr>
      <t xml:space="preserve"> Reuse </t>
    </r>
    <r>
      <rPr>
        <sz val="12"/>
        <color theme="1"/>
        <rFont val="Avenir LT Std 55 Roman"/>
        <family val="2"/>
      </rPr>
      <t>Quantification Methodology.  Other co-benefits estimated in this and other benefits calculator tools use methods described in CARB's Co-benefit Assessment Methodologies.  All CARB Co-benefit Assessment Methodologies are available at:</t>
    </r>
  </si>
  <si>
    <t>A step-by-step user guide, including a project example, for this Benefits Calculator Tool is available at:</t>
  </si>
  <si>
    <t>Wall Cabinets</t>
  </si>
  <si>
    <t>Lower Cabinets</t>
  </si>
  <si>
    <t>Tall Wall/Pantry Cabinets</t>
  </si>
  <si>
    <t>linear foot</t>
  </si>
  <si>
    <t>Architechtural Reuse Council</t>
  </si>
  <si>
    <t>https://www.arcreuse.org/our-impact/#cabinet-weights-and-measures</t>
  </si>
  <si>
    <t>Number of Doors</t>
  </si>
  <si>
    <t>Linear Feet</t>
  </si>
  <si>
    <t>Equal to number of 2x4x8' boards reused</t>
  </si>
  <si>
    <t>Board Feet</t>
  </si>
  <si>
    <t>Solid Wood Doors</t>
  </si>
  <si>
    <t>Softwood Lumber</t>
  </si>
  <si>
    <t>Type of Wood Construction Materials</t>
  </si>
  <si>
    <t>Square Footage</t>
  </si>
  <si>
    <t>Bathroom Cabinet/Vanity</t>
  </si>
  <si>
    <t>Short Tons</t>
  </si>
  <si>
    <t>Softwood Lumber
(Short Tons/ 
Grant Period)</t>
  </si>
  <si>
    <t>-</t>
  </si>
  <si>
    <r>
      <rPr>
        <sz val="12"/>
        <rFont val="Avenir LT Std 55 Roman"/>
        <family val="2"/>
      </rPr>
      <t xml:space="preserve">A step-by-step </t>
    </r>
    <r>
      <rPr>
        <b/>
        <sz val="12"/>
        <rFont val="Avenir LT Std 55 Roman"/>
        <family val="2"/>
      </rPr>
      <t xml:space="preserve">user guide, </t>
    </r>
    <r>
      <rPr>
        <sz val="12"/>
        <rFont val="Avenir LT Std 55 Roman"/>
        <family val="2"/>
      </rPr>
      <t xml:space="preserve">including </t>
    </r>
    <r>
      <rPr>
        <b/>
        <sz val="12"/>
        <rFont val="Avenir LT Std 55 Roman"/>
        <family val="2"/>
      </rPr>
      <t>project example</t>
    </r>
    <r>
      <rPr>
        <b/>
        <sz val="12"/>
        <color rgb="FFC00000"/>
        <rFont val="Avenir LT Std 55 Roman"/>
        <family val="2"/>
      </rPr>
      <t>(s)</t>
    </r>
    <r>
      <rPr>
        <sz val="12"/>
        <color rgb="FFC00000"/>
        <rFont val="Avenir LT Std 55 Roman"/>
        <family val="2"/>
      </rPr>
      <t>,</t>
    </r>
    <r>
      <rPr>
        <sz val="12"/>
        <rFont val="Avenir LT Std 55 Roman"/>
        <family val="2"/>
      </rPr>
      <t xml:space="preserve"> for this Benefits Calculator Tool is available at:</t>
    </r>
  </si>
  <si>
    <t>Step 1: Identify and input basic project information</t>
  </si>
  <si>
    <t>Input</t>
  </si>
  <si>
    <t>Required?</t>
  </si>
  <si>
    <t>Additional California Climate Investments Funds ($):</t>
  </si>
  <si>
    <t>Non-California Climate Investments Funds ($):</t>
  </si>
  <si>
    <t>Result</t>
  </si>
  <si>
    <t>Additional California Climate Invesments Funds</t>
  </si>
  <si>
    <t>Non-California Climate Invesments Funds</t>
  </si>
  <si>
    <t>Total Funds</t>
  </si>
  <si>
    <t>GHG Emission Reductions</t>
  </si>
  <si>
    <r>
      <t>Per Additional California Climate Invesments Funds (MTCO</t>
    </r>
    <r>
      <rPr>
        <vertAlign val="subscript"/>
        <sz val="12"/>
        <color theme="1"/>
        <rFont val="Avenir LT Std 55 Roman"/>
        <family val="2"/>
      </rPr>
      <t>2</t>
    </r>
    <r>
      <rPr>
        <sz val="12"/>
        <color theme="1"/>
        <rFont val="Avenir LT Std 55 Roman"/>
        <family val="2"/>
      </rPr>
      <t>e)</t>
    </r>
  </si>
  <si>
    <r>
      <t>Per Total Funds  (MTCO</t>
    </r>
    <r>
      <rPr>
        <vertAlign val="subscript"/>
        <sz val="12"/>
        <color theme="1"/>
        <rFont val="Avenir LT Std 55 Roman"/>
        <family val="2"/>
      </rPr>
      <t>2</t>
    </r>
    <r>
      <rPr>
        <sz val="12"/>
        <color theme="1"/>
        <rFont val="Avenir LT Std 55 Roman"/>
        <family val="2"/>
      </rPr>
      <t>e)</t>
    </r>
  </si>
  <si>
    <t>Co-benefits and Key Variables Summary</t>
  </si>
  <si>
    <t>Per Additional California 
Climate Investments Funds</t>
  </si>
  <si>
    <t>Per Total Funds</t>
  </si>
  <si>
    <t>Applicants must use this Benefits Calculator Tool to report the estimated GHG benefits and selected co-benefits associated with proposed projects.</t>
  </si>
  <si>
    <t>In addition to application requirements, applicants for California Climate Investments funding are required to document results from the use of this Benefits Calculator Tool.</t>
  </si>
  <si>
    <t xml:space="preserve">This includes supporting materials to verify the accuracy of project-specific inputs and electronic documentation that is complete and sufficient to allow the calculations to be reviewed and replicated.  </t>
  </si>
  <si>
    <t>Paper copies of supporting materials must be available upon request by agency staff.</t>
  </si>
  <si>
    <t>The following table is provided as a guide to applicants; additional data and/or information may be necessary to support project-specific input assumptions.</t>
  </si>
  <si>
    <t>Contact information for the person who can answer project specific questions from staff reviewers on the quantification calculations.</t>
  </si>
  <si>
    <t xml:space="preserve">Some applicant-provided data may require additional documentation to substantiate the inputs. </t>
  </si>
  <si>
    <t xml:space="preserve">• Documentation to support estimates of newly diverted waste and
location(s) of landfills from which waste is diverted (public
documents or private agreements) </t>
  </si>
  <si>
    <r>
      <t>To be completed by</t>
    </r>
    <r>
      <rPr>
        <b/>
        <sz val="12"/>
        <color rgb="FFC00000"/>
        <rFont val="Avenir LT Std 55 Roman"/>
        <family val="2"/>
      </rPr>
      <t xml:space="preserve"> CalRecycle </t>
    </r>
    <r>
      <rPr>
        <sz val="12"/>
        <rFont val="Avenir LT Std 55 Roman"/>
        <family val="2"/>
      </rPr>
      <t>staff</t>
    </r>
  </si>
  <si>
    <r>
      <t>Total Reuse Grant Program</t>
    </r>
    <r>
      <rPr>
        <b/>
        <sz val="12"/>
        <color rgb="FFC00000"/>
        <rFont val="Avenir LT Std 55 Roman"/>
        <family val="2"/>
      </rPr>
      <t xml:space="preserve"> </t>
    </r>
    <r>
      <rPr>
        <sz val="12"/>
        <rFont val="Avenir LT Std 55 Roman"/>
        <family val="2"/>
      </rPr>
      <t>California Climate Investments Funds Requested ($):</t>
    </r>
  </si>
  <si>
    <t>Reuse Grant Program California Climate Invesments Funds</t>
  </si>
  <si>
    <r>
      <rPr>
        <sz val="12"/>
        <rFont val="Avenir LT Std 55 Roman"/>
        <family val="2"/>
      </rPr>
      <t>Per Reuse Grant Program</t>
    </r>
    <r>
      <rPr>
        <sz val="12"/>
        <color theme="1"/>
        <rFont val="Avenir LT Std 55 Roman"/>
        <family val="2"/>
      </rPr>
      <t xml:space="preserve"> California Climate Invesments Funds (MTCO</t>
    </r>
    <r>
      <rPr>
        <vertAlign val="subscript"/>
        <sz val="12"/>
        <color theme="1"/>
        <rFont val="Avenir LT Std 55 Roman"/>
        <family val="2"/>
      </rPr>
      <t>2</t>
    </r>
    <r>
      <rPr>
        <sz val="12"/>
        <color theme="1"/>
        <rFont val="Avenir LT Std 55 Roman"/>
        <family val="2"/>
      </rPr>
      <t>e)</t>
    </r>
  </si>
  <si>
    <r>
      <t xml:space="preserve">Total GHG Emission Reductions per </t>
    </r>
    <r>
      <rPr>
        <sz val="12"/>
        <rFont val="Avenir LT Std 55 Roman"/>
        <family val="2"/>
      </rPr>
      <t xml:space="preserve">Reuse Grant Program </t>
    </r>
    <r>
      <rPr>
        <sz val="12"/>
        <color theme="1"/>
        <rFont val="Avenir LT Std 55 Roman"/>
        <family val="2"/>
      </rPr>
      <t xml:space="preserve">
California Climate Invesments Funds (MTCO</t>
    </r>
    <r>
      <rPr>
        <vertAlign val="subscript"/>
        <sz val="12"/>
        <color theme="1"/>
        <rFont val="Avenir LT Std 55 Roman"/>
        <family val="2"/>
      </rPr>
      <t>2</t>
    </r>
    <r>
      <rPr>
        <sz val="12"/>
        <color theme="1"/>
        <rFont val="Avenir LT Std 55 Roman"/>
        <family val="2"/>
      </rPr>
      <t>e/$)</t>
    </r>
  </si>
  <si>
    <t>Diesel PM emission reductions (lbs)</t>
  </si>
  <si>
    <t>NOx emission reductions (lbs)</t>
  </si>
  <si>
    <t>ROG emission reductions (lbs)</t>
  </si>
  <si>
    <t>PM2.5 emission reductions (lbs)</t>
  </si>
  <si>
    <t>Fossil fuel use reductions over Quantification Period (gallons)</t>
  </si>
  <si>
    <t>Fossil fuel use reductions over Quantification Period (kWh)</t>
  </si>
  <si>
    <t>Energy and fuel cost savings over Quantification Period ($)</t>
  </si>
  <si>
    <t>Reduction in Vehicle Miles Traveled (miles)</t>
  </si>
  <si>
    <t>Total Weight of Wood Reused (Short tons)</t>
  </si>
  <si>
    <t>Per Reuse Grant Program California 
Climate Investments Funds</t>
  </si>
  <si>
    <t>Total Reuse Grant GGRF Funds per Total GHG Emission Reductions ($/MTCO2e)</t>
  </si>
  <si>
    <t>Project description, including excerpts or specific references to the location in the main Reuse application of the project information necessary to complete the applicable portions of this Benefits Calculator Tool.</t>
  </si>
  <si>
    <t>Populated Reuse Benefits Calculator Tool (this file) (in [.xlsx]) with worksheets applicable to the project populated (ensure that all fields in the GHG Summary and Co-benefits Summary tabs are populated).</t>
  </si>
  <si>
    <r>
      <t>Any other information as necessary and appropriate to substantiate Reuse Benefits Calculator Tool inputs (e.g.,</t>
    </r>
    <r>
      <rPr>
        <sz val="12"/>
        <color rgb="FFFF0000"/>
        <rFont val="Avenir LT Std 55 Roman"/>
        <family val="2"/>
      </rPr>
      <t xml:space="preserve"> </t>
    </r>
    <r>
      <rPr>
        <sz val="12"/>
        <rFont val="Avenir LT Std 55 Roman"/>
        <family val="2"/>
      </rPr>
      <t>vehicle purchase information, refrigeration unit information, contracts for food rescue sources, contracts for waste materials, etc.).</t>
    </r>
  </si>
  <si>
    <r>
      <t>The expected documentation includes, but is not limited to, that described in the table below, organized by quantifiable project</t>
    </r>
    <r>
      <rPr>
        <b/>
        <sz val="12"/>
        <color rgb="FFC00000"/>
        <rFont val="Avenir LT Std 55 Roman"/>
        <family val="2"/>
      </rPr>
      <t xml:space="preserve"> </t>
    </r>
    <r>
      <rPr>
        <sz val="12"/>
        <rFont val="Avenir LT Std 55 Roman"/>
        <family val="2"/>
      </rPr>
      <t>type.</t>
    </r>
  </si>
  <si>
    <t>Quantifiable Project Type</t>
  </si>
  <si>
    <t>https://www.arb.ca.gov/cc/capandtrade/auctionproceeds/final_energyfuelcost_am.pdf</t>
  </si>
  <si>
    <t>Co-benefit Assessment Methodology for Energy and Fuel Cost Savings</t>
  </si>
  <si>
    <t>https://www.arb.ca.gov/cc/capandtrade/auctionproceeds/calrecycle_reuse_finaluserguide_5-29-20.pdf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</si>
</sst>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4" formatCode="_(&quot;$&quot;* #,##0.00_);_(&quot;$&quot;* \(#,##0.00\);_(&quot;$&quot;* &quot;-&quot;??_);_(@_)"/>
    <numFmt numFmtId="43" formatCode="_(* #,##0.00_);_(* \(#,##0.00\);_(* &quot;-&quot;??_);_(@_)"/>
    <numFmt numFmtId="164" formatCode="0.0000"/>
    <numFmt numFmtId="165" formatCode="#,##0.000000"/>
    <numFmt numFmtId="166" formatCode="0.0"/>
    <numFmt numFmtId="167" formatCode="#,##0.0"/>
    <numFmt numFmtId="168" formatCode="#,##0.0000"/>
    <numFmt numFmtId="169" formatCode="_(&quot;$&quot;* #,##0_);_(&quot;$&quot;* \(#,##0\);_(&quot;$&quot;* &quot;-&quot;??_);_(@_)"/>
    <numFmt numFmtId="170" formatCode="0."/>
    <numFmt numFmtId="171" formatCode="&quot;$&quot;#,##0"/>
    <numFmt numFmtId="172" formatCode="&quot;$&quot;#,##0.00"/>
    <numFmt numFmtId="173" formatCode="&quot;$&quot;#,##0.0000_);[Red]\(&quot;$&quot;#,##0.0000\)"/>
    <numFmt numFmtId="174" formatCode="&quot;$&quot;#,##0.0000"/>
    <numFmt numFmtId="175" formatCode="[$-409]mmmm\ d\,\ yyyy;@"/>
  </numFmts>
  <fonts count="40" x14ac:knownFonts="1">
    <font>
      <sz val="11"/>
      <color theme="1"/>
      <name val="Calibri"/>
      <family val="2"/>
      <scheme val="minor"/>
    </font>
    <font>
      <u/>
      <sz val="11"/>
      <color theme="10"/>
      <name val="Calibri"/>
      <family val="2"/>
      <scheme val="minor"/>
    </font>
    <font>
      <u/>
      <sz val="12"/>
      <color theme="10"/>
      <name val="Arial"/>
      <family val="2"/>
    </font>
    <font>
      <sz val="11"/>
      <color theme="1"/>
      <name val="Calibri"/>
      <family val="2"/>
      <scheme val="minor"/>
    </font>
    <font>
      <sz val="10"/>
      <name val="Arial"/>
      <family val="2"/>
    </font>
    <font>
      <u/>
      <sz val="11"/>
      <color theme="10"/>
      <name val="Calibri"/>
      <family val="2"/>
    </font>
    <font>
      <u/>
      <sz val="10"/>
      <color theme="10"/>
      <name val="Arial"/>
      <family val="2"/>
    </font>
    <font>
      <b/>
      <sz val="14"/>
      <color theme="1"/>
      <name val="Avenir LT Std 55 Roman"/>
      <family val="2"/>
    </font>
    <font>
      <sz val="11"/>
      <color theme="1"/>
      <name val="Avenir LT Std 55 Roman"/>
      <family val="2"/>
    </font>
    <font>
      <sz val="14"/>
      <color theme="1"/>
      <name val="Avenir LT Std 55 Roman"/>
      <family val="2"/>
    </font>
    <font>
      <b/>
      <sz val="14"/>
      <name val="Avenir LT Std 55 Roman"/>
      <family val="2"/>
    </font>
    <font>
      <u/>
      <sz val="11"/>
      <color theme="10"/>
      <name val="Avenir LT Std 55 Roman"/>
      <family val="2"/>
    </font>
    <font>
      <sz val="12"/>
      <color theme="1"/>
      <name val="Avenir LT Std 55 Roman"/>
      <family val="2"/>
    </font>
    <font>
      <sz val="12"/>
      <name val="Avenir LT Std 55 Roman"/>
      <family val="2"/>
    </font>
    <font>
      <vertAlign val="superscript"/>
      <sz val="12"/>
      <color theme="1"/>
      <name val="Avenir LT Std 55 Roman"/>
      <family val="2"/>
    </font>
    <font>
      <b/>
      <sz val="11"/>
      <name val="Avenir LT Std 55 Roman"/>
      <family val="2"/>
    </font>
    <font>
      <sz val="11"/>
      <name val="Avenir LT Std 55 Roman"/>
      <family val="2"/>
    </font>
    <font>
      <u/>
      <sz val="12"/>
      <color theme="10"/>
      <name val="Avenir LT Std 55 Roman"/>
      <family val="2"/>
    </font>
    <font>
      <b/>
      <sz val="12"/>
      <name val="Avenir LT Std 55 Roman"/>
      <family val="2"/>
    </font>
    <font>
      <b/>
      <sz val="16"/>
      <name val="Avenir LT Std 55 Roman"/>
      <family val="2"/>
    </font>
    <font>
      <b/>
      <sz val="16"/>
      <color theme="1"/>
      <name val="Avenir LT Std 55 Roman"/>
      <family val="2"/>
    </font>
    <font>
      <b/>
      <sz val="11"/>
      <color theme="1"/>
      <name val="Avenir LT Std 55 Roman"/>
      <family val="2"/>
    </font>
    <font>
      <sz val="12"/>
      <color rgb="FF000000"/>
      <name val="Avenir LT Std 55 Roman"/>
      <family val="2"/>
    </font>
    <font>
      <b/>
      <sz val="12"/>
      <color theme="1"/>
      <name val="Avenir LT Std 55 Roman"/>
      <family val="2"/>
    </font>
    <font>
      <vertAlign val="subscript"/>
      <sz val="12"/>
      <color theme="1"/>
      <name val="Avenir LT Std 55 Roman"/>
      <family val="2"/>
    </font>
    <font>
      <b/>
      <vertAlign val="subscript"/>
      <sz val="12"/>
      <color theme="1"/>
      <name val="Avenir LT Std 55 Roman"/>
      <family val="2"/>
    </font>
    <font>
      <b/>
      <sz val="12"/>
      <color rgb="FF000000"/>
      <name val="Avenir LT Std 55 Roman"/>
      <family val="2"/>
    </font>
    <font>
      <sz val="12"/>
      <color rgb="FFFF0000"/>
      <name val="Avenir LT Std 55 Roman"/>
      <family val="2"/>
    </font>
    <font>
      <b/>
      <vertAlign val="superscript"/>
      <sz val="12"/>
      <color theme="1"/>
      <name val="Avenir LT Std 55 Roman"/>
      <family val="2"/>
    </font>
    <font>
      <sz val="12"/>
      <color theme="0"/>
      <name val="Avenir LT Std 55 Roman"/>
      <family val="2"/>
    </font>
    <font>
      <b/>
      <sz val="16"/>
      <color rgb="FFFF0000"/>
      <name val="Avenir LT Std 55 Roman"/>
      <family val="2"/>
    </font>
    <font>
      <b/>
      <vertAlign val="subscript"/>
      <sz val="14"/>
      <color theme="1"/>
      <name val="Avenir LT Std 55 Roman"/>
      <family val="2"/>
    </font>
    <font>
      <b/>
      <sz val="11"/>
      <color indexed="8"/>
      <name val="Avenir LT Std 55 Roman"/>
      <family val="2"/>
    </font>
    <font>
      <sz val="11"/>
      <color indexed="8"/>
      <name val="Avenir LT Std 55 Roman"/>
      <family val="2"/>
    </font>
    <font>
      <u/>
      <sz val="12"/>
      <name val="Avenir LT Std 55 Roman"/>
      <family val="2"/>
    </font>
    <font>
      <b/>
      <sz val="14"/>
      <color rgb="FFC00000"/>
      <name val="Avenir LT Std 55 Roman"/>
      <family val="2"/>
    </font>
    <font>
      <sz val="12"/>
      <color theme="10"/>
      <name val="Avenir LT Std 55 Roman"/>
      <family val="2"/>
    </font>
    <font>
      <b/>
      <sz val="12"/>
      <color rgb="FFC00000"/>
      <name val="Avenir LT Std 55 Roman"/>
      <family val="2"/>
    </font>
    <font>
      <sz val="12"/>
      <color rgb="FFC00000"/>
      <name val="Avenir LT Std 55 Roman"/>
      <family val="2"/>
    </font>
    <font>
      <b/>
      <sz val="12"/>
      <color theme="0" tint="-0.249977111117893"/>
      <name val="Avenir LT Std 55 Roman"/>
      <family val="2"/>
    </font>
  </fonts>
  <fills count="14">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s>
  <cellStyleXfs count="21">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44" fontId="3" fillId="0" borderId="0" applyFont="0" applyFill="0" applyBorder="0" applyAlignment="0" applyProtection="0"/>
    <xf numFmtId="0" fontId="4" fillId="0" borderId="0"/>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xf numFmtId="0" fontId="3" fillId="0" borderId="0"/>
  </cellStyleXfs>
  <cellXfs count="426">
    <xf numFmtId="0" fontId="0" fillId="0" borderId="0" xfId="0"/>
    <xf numFmtId="0" fontId="7" fillId="0" borderId="0" xfId="0" applyFont="1" applyAlignment="1">
      <alignment horizontal="center"/>
    </xf>
    <xf numFmtId="0" fontId="11" fillId="0" borderId="0" xfId="1" applyFont="1" applyBorder="1"/>
    <xf numFmtId="0" fontId="8" fillId="0" borderId="1" xfId="0" applyFont="1" applyBorder="1"/>
    <xf numFmtId="0" fontId="8" fillId="0" borderId="0" xfId="0" applyFont="1" applyBorder="1" applyAlignment="1">
      <alignment vertical="center"/>
    </xf>
    <xf numFmtId="0" fontId="17" fillId="0" borderId="0" xfId="1" applyFont="1" applyBorder="1"/>
    <xf numFmtId="0" fontId="12" fillId="0" borderId="16" xfId="0" applyFont="1" applyBorder="1" applyAlignment="1">
      <alignment vertical="center"/>
    </xf>
    <xf numFmtId="0" fontId="12" fillId="0" borderId="16" xfId="0" applyFont="1" applyBorder="1" applyAlignment="1">
      <alignment horizontal="center" vertical="center" wrapText="1"/>
    </xf>
    <xf numFmtId="0" fontId="12" fillId="0" borderId="0" xfId="0" applyFont="1" applyBorder="1"/>
    <xf numFmtId="3" fontId="12" fillId="0" borderId="10" xfId="0" applyNumberFormat="1" applyFont="1" applyBorder="1" applyAlignment="1">
      <alignment horizontal="center" vertical="center" wrapText="1"/>
    </xf>
    <xf numFmtId="0" fontId="12" fillId="0" borderId="8" xfId="0" applyFont="1" applyFill="1" applyBorder="1" applyAlignment="1">
      <alignment horizontal="left" vertical="center"/>
    </xf>
    <xf numFmtId="0" fontId="12" fillId="0" borderId="12" xfId="0" applyFont="1" applyFill="1" applyBorder="1" applyAlignment="1">
      <alignment horizontal="left" vertical="center"/>
    </xf>
    <xf numFmtId="0" fontId="12" fillId="7" borderId="23" xfId="0" applyFont="1" applyFill="1" applyBorder="1" applyAlignment="1">
      <alignment horizontal="left" vertical="center"/>
    </xf>
    <xf numFmtId="0" fontId="12" fillId="7" borderId="24" xfId="0" applyFont="1" applyFill="1" applyBorder="1"/>
    <xf numFmtId="0" fontId="12" fillId="7" borderId="25" xfId="0" applyFont="1" applyFill="1" applyBorder="1" applyAlignment="1">
      <alignment horizontal="center"/>
    </xf>
    <xf numFmtId="0" fontId="8" fillId="0" borderId="6" xfId="0" applyFont="1" applyBorder="1"/>
    <xf numFmtId="0" fontId="12" fillId="0" borderId="16" xfId="0" applyFont="1" applyBorder="1"/>
    <xf numFmtId="0" fontId="12" fillId="7" borderId="43" xfId="0" applyFont="1" applyFill="1" applyBorder="1" applyAlignment="1"/>
    <xf numFmtId="0" fontId="12" fillId="0" borderId="0" xfId="0" applyFont="1" applyBorder="1" applyAlignment="1">
      <alignment horizontal="center" vertical="center" wrapText="1"/>
    </xf>
    <xf numFmtId="0" fontId="13" fillId="7" borderId="41" xfId="8" applyFont="1" applyFill="1" applyBorder="1" applyAlignment="1">
      <alignment vertical="center" wrapText="1"/>
    </xf>
    <xf numFmtId="0" fontId="12" fillId="7" borderId="42" xfId="0" applyFont="1" applyFill="1" applyBorder="1"/>
    <xf numFmtId="0" fontId="12" fillId="0" borderId="16" xfId="0" applyFont="1" applyBorder="1" applyAlignment="1">
      <alignment horizontal="center"/>
    </xf>
    <xf numFmtId="0" fontId="12" fillId="0" borderId="16" xfId="0" applyFont="1" applyBorder="1" applyAlignment="1">
      <alignment horizontal="center" vertical="center"/>
    </xf>
    <xf numFmtId="0" fontId="17" fillId="0" borderId="16" xfId="1" applyFont="1" applyBorder="1" applyAlignment="1">
      <alignment horizontal="center" vertical="center" wrapText="1"/>
    </xf>
    <xf numFmtId="0" fontId="13" fillId="0" borderId="1" xfId="4" applyFont="1" applyBorder="1" applyAlignment="1"/>
    <xf numFmtId="1" fontId="13" fillId="0" borderId="1" xfId="4" applyNumberFormat="1" applyFont="1" applyBorder="1" applyAlignment="1"/>
    <xf numFmtId="0" fontId="12" fillId="7" borderId="41" xfId="0" applyFont="1" applyFill="1" applyBorder="1" applyAlignment="1">
      <alignment horizontal="left" vertical="center"/>
    </xf>
    <xf numFmtId="0" fontId="12" fillId="7" borderId="43" xfId="0" applyFont="1" applyFill="1" applyBorder="1" applyAlignment="1">
      <alignment horizontal="center"/>
    </xf>
    <xf numFmtId="0" fontId="12" fillId="0" borderId="0" xfId="0" applyFont="1" applyFill="1" applyBorder="1" applyAlignment="1">
      <alignment horizontal="left" vertical="center"/>
    </xf>
    <xf numFmtId="0" fontId="20" fillId="0" borderId="30" xfId="0" applyFont="1" applyBorder="1" applyAlignment="1">
      <alignment horizontal="centerContinuous"/>
    </xf>
    <xf numFmtId="0" fontId="20" fillId="0" borderId="31" xfId="0" applyFont="1" applyBorder="1" applyAlignment="1">
      <alignment horizontal="centerContinuous"/>
    </xf>
    <xf numFmtId="0" fontId="10" fillId="0" borderId="29" xfId="1" applyFont="1" applyBorder="1" applyAlignment="1">
      <alignment horizontal="centerContinuous"/>
    </xf>
    <xf numFmtId="0" fontId="7" fillId="0" borderId="30" xfId="0" applyFont="1" applyBorder="1" applyAlignment="1">
      <alignment horizontal="centerContinuous"/>
    </xf>
    <xf numFmtId="0" fontId="7" fillId="0" borderId="31" xfId="0" applyFont="1" applyBorder="1" applyAlignment="1">
      <alignment horizontal="centerContinuous"/>
    </xf>
    <xf numFmtId="0" fontId="12" fillId="0" borderId="15"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1" fillId="3" borderId="10"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8" fillId="0" borderId="10" xfId="0" applyFont="1" applyBorder="1" applyAlignment="1">
      <alignment horizontal="left" vertical="center" wrapText="1"/>
    </xf>
    <xf numFmtId="165" fontId="16" fillId="0" borderId="1"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0" xfId="0" applyFont="1" applyFill="1" applyBorder="1" applyAlignment="1">
      <alignment horizontal="left" vertical="center" wrapText="1"/>
    </xf>
    <xf numFmtId="2" fontId="16"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vertical="center" wrapText="1"/>
    </xf>
    <xf numFmtId="0" fontId="21" fillId="3" borderId="11" xfId="0" applyFont="1" applyFill="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left" vertical="center" wrapText="1"/>
    </xf>
    <xf numFmtId="3" fontId="16" fillId="0" borderId="15" xfId="0" applyNumberFormat="1" applyFont="1" applyFill="1" applyBorder="1" applyAlignment="1">
      <alignment horizontal="center" vertical="center"/>
    </xf>
    <xf numFmtId="0" fontId="8" fillId="0" borderId="15" xfId="0" applyFont="1" applyBorder="1" applyAlignment="1">
      <alignment horizontal="center" vertical="center"/>
    </xf>
    <xf numFmtId="0" fontId="11" fillId="0" borderId="13" xfId="1" applyFont="1" applyBorder="1" applyAlignment="1">
      <alignment vertical="center" wrapText="1"/>
    </xf>
    <xf numFmtId="168" fontId="16" fillId="0" borderId="1" xfId="0" applyNumberFormat="1" applyFont="1" applyFill="1" applyBorder="1" applyAlignment="1">
      <alignment horizontal="center" vertical="center"/>
    </xf>
    <xf numFmtId="0" fontId="8" fillId="0" borderId="1" xfId="0" applyFont="1" applyBorder="1" applyAlignment="1">
      <alignment horizontal="left" vertical="center" wrapText="1"/>
    </xf>
    <xf numFmtId="0" fontId="21" fillId="4" borderId="19" xfId="0" applyFont="1" applyFill="1" applyBorder="1" applyAlignment="1">
      <alignment horizontal="center" vertical="center"/>
    </xf>
    <xf numFmtId="0" fontId="21" fillId="4" borderId="5" xfId="0" applyFont="1" applyFill="1" applyBorder="1" applyAlignment="1">
      <alignment horizontal="center" vertical="center" wrapText="1"/>
    </xf>
    <xf numFmtId="0" fontId="21" fillId="4" borderId="5" xfId="0" applyFont="1" applyFill="1" applyBorder="1" applyAlignment="1">
      <alignment horizontal="center" vertical="center"/>
    </xf>
    <xf numFmtId="0" fontId="21" fillId="4" borderId="22" xfId="0" applyFont="1" applyFill="1" applyBorder="1" applyAlignment="1">
      <alignment horizontal="center" vertical="center"/>
    </xf>
    <xf numFmtId="0" fontId="8" fillId="0" borderId="8" xfId="0" applyFont="1" applyBorder="1" applyAlignment="1">
      <alignment horizontal="left" vertical="center" wrapText="1"/>
    </xf>
    <xf numFmtId="164" fontId="8" fillId="0" borderId="14" xfId="0" applyNumberFormat="1" applyFont="1" applyBorder="1" applyAlignment="1">
      <alignment horizontal="center" vertical="center"/>
    </xf>
    <xf numFmtId="0" fontId="8" fillId="0" borderId="27" xfId="0" applyFont="1" applyBorder="1" applyAlignment="1">
      <alignment horizontal="center" vertical="center"/>
    </xf>
    <xf numFmtId="164" fontId="8" fillId="0" borderId="1" xfId="0" applyNumberFormat="1" applyFont="1" applyBorder="1" applyAlignment="1">
      <alignment horizontal="center" vertical="center"/>
    </xf>
    <xf numFmtId="164" fontId="8" fillId="0" borderId="15" xfId="0" applyNumberFormat="1" applyFont="1" applyBorder="1" applyAlignment="1">
      <alignment horizontal="center" vertical="center"/>
    </xf>
    <xf numFmtId="0" fontId="8" fillId="0" borderId="28" xfId="0" applyFont="1" applyBorder="1" applyAlignment="1">
      <alignment horizontal="center" vertical="center"/>
    </xf>
    <xf numFmtId="0" fontId="8" fillId="0" borderId="21" xfId="0" applyFont="1" applyBorder="1" applyAlignment="1">
      <alignment horizontal="left" vertical="center" wrapText="1"/>
    </xf>
    <xf numFmtId="164" fontId="8" fillId="0" borderId="6" xfId="0" applyNumberFormat="1" applyFont="1" applyBorder="1" applyAlignment="1">
      <alignment horizontal="center" vertical="center"/>
    </xf>
    <xf numFmtId="0" fontId="8" fillId="0" borderId="19" xfId="0" applyFont="1" applyBorder="1" applyAlignment="1">
      <alignment horizontal="left" vertical="center" wrapText="1"/>
    </xf>
    <xf numFmtId="164" fontId="8" fillId="0" borderId="5" xfId="0" applyNumberFormat="1" applyFont="1" applyBorder="1" applyAlignment="1">
      <alignment horizontal="center" vertical="center"/>
    </xf>
    <xf numFmtId="164" fontId="8" fillId="0" borderId="1" xfId="0" applyNumberFormat="1" applyFont="1" applyBorder="1" applyAlignment="1">
      <alignment horizontal="center"/>
    </xf>
    <xf numFmtId="164" fontId="8" fillId="0" borderId="15" xfId="0" applyNumberFormat="1" applyFont="1" applyBorder="1" applyAlignment="1">
      <alignment horizontal="center"/>
    </xf>
    <xf numFmtId="49" fontId="8" fillId="0" borderId="21" xfId="0" applyNumberFormat="1" applyFont="1" applyFill="1" applyBorder="1" applyAlignment="1">
      <alignment horizontal="left" vertical="center" wrapText="1"/>
    </xf>
    <xf numFmtId="172" fontId="8" fillId="0" borderId="6" xfId="0" applyNumberFormat="1" applyFont="1" applyFill="1" applyBorder="1" applyAlignment="1">
      <alignment horizontal="center" vertical="center"/>
    </xf>
    <xf numFmtId="0" fontId="8" fillId="0" borderId="6" xfId="0" applyFont="1" applyFill="1" applyBorder="1" applyAlignment="1">
      <alignment horizontal="center" vertical="center"/>
    </xf>
    <xf numFmtId="172"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8" fillId="0" borderId="20"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174" fontId="8" fillId="0" borderId="15"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8" xfId="0" applyFont="1" applyBorder="1" applyAlignment="1" applyProtection="1">
      <alignment vertical="top" wrapText="1"/>
    </xf>
    <xf numFmtId="8" fontId="8" fillId="0" borderId="14" xfId="0" applyNumberFormat="1" applyFont="1" applyBorder="1" applyAlignment="1" applyProtection="1">
      <alignment horizontal="right" vertical="top" wrapText="1"/>
    </xf>
    <xf numFmtId="0" fontId="8" fillId="0" borderId="14" xfId="0" applyFont="1" applyBorder="1" applyAlignment="1" applyProtection="1">
      <alignment vertical="top" wrapText="1"/>
    </xf>
    <xf numFmtId="0" fontId="8" fillId="0" borderId="10" xfId="0" applyFont="1" applyBorder="1" applyProtection="1"/>
    <xf numFmtId="8" fontId="8" fillId="0" borderId="1" xfId="0" applyNumberFormat="1" applyFont="1" applyBorder="1" applyAlignment="1">
      <alignment horizontal="right"/>
    </xf>
    <xf numFmtId="0" fontId="8" fillId="0" borderId="12" xfId="0" applyFont="1" applyBorder="1" applyProtection="1"/>
    <xf numFmtId="173" fontId="8" fillId="0" borderId="15" xfId="0" applyNumberFormat="1" applyFont="1" applyBorder="1" applyAlignment="1">
      <alignment horizontal="right"/>
    </xf>
    <xf numFmtId="0" fontId="8" fillId="0" borderId="15" xfId="0" applyFont="1" applyBorder="1"/>
    <xf numFmtId="0" fontId="16" fillId="0" borderId="50" xfId="0" applyFont="1" applyBorder="1" applyAlignment="1">
      <alignment wrapText="1"/>
    </xf>
    <xf numFmtId="0" fontId="11" fillId="0" borderId="50" xfId="1" applyFont="1" applyFill="1" applyBorder="1" applyAlignment="1">
      <alignment vertical="top"/>
    </xf>
    <xf numFmtId="0" fontId="11" fillId="0" borderId="44" xfId="1" applyFont="1" applyFill="1" applyBorder="1" applyAlignment="1">
      <alignment vertical="top"/>
    </xf>
    <xf numFmtId="0" fontId="12" fillId="0" borderId="21" xfId="0" applyFont="1" applyBorder="1" applyAlignment="1">
      <alignment horizontal="left" vertical="center"/>
    </xf>
    <xf numFmtId="0" fontId="12" fillId="0" borderId="6" xfId="0" applyFont="1" applyBorder="1" applyAlignment="1">
      <alignment horizontal="center"/>
    </xf>
    <xf numFmtId="0" fontId="8" fillId="0" borderId="15" xfId="0" applyFont="1" applyBorder="1" applyAlignment="1">
      <alignment horizontal="center"/>
    </xf>
    <xf numFmtId="0" fontId="11" fillId="0" borderId="47" xfId="1" applyFont="1" applyFill="1" applyBorder="1" applyAlignment="1">
      <alignment vertical="top"/>
    </xf>
    <xf numFmtId="0" fontId="11" fillId="0" borderId="34" xfId="1" applyFont="1" applyFill="1" applyBorder="1" applyAlignment="1">
      <alignment vertical="top"/>
    </xf>
    <xf numFmtId="0" fontId="8" fillId="0" borderId="17" xfId="0" applyFont="1" applyBorder="1" applyAlignment="1">
      <alignment horizontal="center" vertical="center"/>
    </xf>
    <xf numFmtId="0" fontId="11" fillId="0" borderId="40" xfId="1" applyFont="1" applyFill="1" applyBorder="1" applyAlignment="1">
      <alignment vertical="top"/>
    </xf>
    <xf numFmtId="0" fontId="8" fillId="0" borderId="9" xfId="0" applyFont="1" applyBorder="1" applyAlignment="1">
      <alignment horizontal="center" vertical="center"/>
    </xf>
    <xf numFmtId="0" fontId="8" fillId="0" borderId="12" xfId="0" applyFont="1" applyBorder="1" applyAlignment="1">
      <alignment wrapText="1"/>
    </xf>
    <xf numFmtId="0" fontId="8" fillId="0" borderId="18" xfId="0" applyFont="1" applyBorder="1" applyAlignment="1">
      <alignment horizontal="center" vertical="center"/>
    </xf>
    <xf numFmtId="0" fontId="16" fillId="0" borderId="40" xfId="0" applyFont="1" applyBorder="1" applyAlignment="1">
      <alignment wrapText="1"/>
    </xf>
    <xf numFmtId="0" fontId="8" fillId="0" borderId="0" xfId="0" applyFont="1"/>
    <xf numFmtId="0" fontId="12" fillId="0" borderId="0" xfId="0" applyFont="1"/>
    <xf numFmtId="0" fontId="12" fillId="0" borderId="6" xfId="0" applyFont="1" applyBorder="1" applyAlignment="1">
      <alignment vertical="center"/>
    </xf>
    <xf numFmtId="0" fontId="12" fillId="0" borderId="0" xfId="0" applyFont="1" applyBorder="1" applyAlignment="1"/>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6" xfId="0" applyFont="1" applyBorder="1"/>
    <xf numFmtId="0" fontId="12" fillId="0" borderId="15" xfId="0" applyFont="1" applyBorder="1"/>
    <xf numFmtId="0" fontId="12" fillId="0" borderId="2" xfId="0" applyFont="1" applyBorder="1"/>
    <xf numFmtId="0" fontId="12" fillId="0" borderId="18" xfId="0" applyFont="1" applyBorder="1"/>
    <xf numFmtId="0" fontId="12" fillId="0" borderId="1" xfId="0" applyFont="1" applyBorder="1"/>
    <xf numFmtId="0" fontId="12" fillId="0" borderId="5" xfId="0" applyFont="1" applyBorder="1"/>
    <xf numFmtId="0" fontId="12" fillId="0" borderId="0" xfId="0" applyFont="1" applyAlignment="1">
      <alignment vertical="top" wrapText="1"/>
    </xf>
    <xf numFmtId="0" fontId="12" fillId="0" borderId="0" xfId="0" applyFont="1" applyBorder="1" applyAlignment="1">
      <alignment vertical="center"/>
    </xf>
    <xf numFmtId="0" fontId="12" fillId="0" borderId="10" xfId="0" applyFont="1" applyFill="1" applyBorder="1" applyAlignment="1">
      <alignment horizontal="left" vertical="center"/>
    </xf>
    <xf numFmtId="0" fontId="13" fillId="0" borderId="0" xfId="0" applyFont="1"/>
    <xf numFmtId="0" fontId="12" fillId="0" borderId="0" xfId="0" applyFont="1" applyBorder="1" applyProtection="1"/>
    <xf numFmtId="0" fontId="8" fillId="11" borderId="0" xfId="0" applyFont="1" applyFill="1"/>
    <xf numFmtId="0" fontId="8" fillId="0" borderId="0" xfId="0" applyFont="1" applyFill="1" applyBorder="1" applyAlignment="1" applyProtection="1">
      <alignment horizontal="left"/>
    </xf>
    <xf numFmtId="0" fontId="7" fillId="0" borderId="0" xfId="0" applyFont="1"/>
    <xf numFmtId="0" fontId="13" fillId="0" borderId="0" xfId="0" applyFont="1" applyAlignment="1">
      <alignment horizontal="left"/>
    </xf>
    <xf numFmtId="0" fontId="8" fillId="0" borderId="0" xfId="0" applyFont="1" applyBorder="1" applyAlignment="1"/>
    <xf numFmtId="0" fontId="12" fillId="11" borderId="0" xfId="0" applyFont="1" applyFill="1"/>
    <xf numFmtId="0" fontId="12" fillId="0" borderId="0" xfId="0" applyFont="1" applyBorder="1" applyAlignment="1">
      <alignment horizontal="left"/>
    </xf>
    <xf numFmtId="0" fontId="12" fillId="0" borderId="12" xfId="0" applyFont="1" applyBorder="1" applyAlignment="1">
      <alignment horizontal="left" vertical="center"/>
    </xf>
    <xf numFmtId="0" fontId="12" fillId="0" borderId="15" xfId="0" applyFont="1" applyBorder="1" applyAlignment="1">
      <alignment horizontal="left" vertical="center"/>
    </xf>
    <xf numFmtId="0" fontId="8" fillId="0" borderId="11" xfId="0" applyFont="1" applyBorder="1" applyAlignment="1">
      <alignment horizontal="center" vertical="center"/>
    </xf>
    <xf numFmtId="0" fontId="12" fillId="0" borderId="1" xfId="0" applyFont="1" applyBorder="1" applyAlignment="1">
      <alignment horizontal="left" vertical="center"/>
    </xf>
    <xf numFmtId="0" fontId="12" fillId="0" borderId="11" xfId="0" applyFont="1" applyBorder="1" applyAlignment="1">
      <alignment horizontal="center" vertical="center" wrapText="1"/>
    </xf>
    <xf numFmtId="0" fontId="12" fillId="0" borderId="14" xfId="0" applyFont="1" applyBorder="1" applyAlignment="1">
      <alignment horizontal="left" vertical="center"/>
    </xf>
    <xf numFmtId="0" fontId="8" fillId="0" borderId="0" xfId="0" applyFont="1" applyProtection="1"/>
    <xf numFmtId="0" fontId="21" fillId="0" borderId="0" xfId="0" applyFont="1" applyFill="1" applyBorder="1" applyProtection="1"/>
    <xf numFmtId="0" fontId="7" fillId="0" borderId="0" xfId="0" applyFont="1" applyProtection="1"/>
    <xf numFmtId="0" fontId="8" fillId="0" borderId="0" xfId="0" applyFont="1" applyBorder="1" applyAlignment="1" applyProtection="1"/>
    <xf numFmtId="0" fontId="7" fillId="0" borderId="2" xfId="0" applyFont="1" applyBorder="1" applyAlignment="1" applyProtection="1">
      <alignment horizontal="centerContinuous"/>
    </xf>
    <xf numFmtId="0" fontId="8" fillId="0" borderId="3" xfId="0" applyFont="1" applyBorder="1" applyAlignment="1" applyProtection="1">
      <alignment horizontal="centerContinuous"/>
    </xf>
    <xf numFmtId="0" fontId="8" fillId="0" borderId="4" xfId="0" applyFont="1" applyBorder="1" applyAlignment="1" applyProtection="1">
      <alignment horizontal="centerContinuous"/>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8" fillId="0" borderId="0" xfId="0" applyFont="1" applyBorder="1" applyAlignment="1" applyProtection="1">
      <alignment horizontal="center"/>
    </xf>
    <xf numFmtId="0" fontId="23" fillId="0" borderId="1" xfId="0" applyFont="1" applyBorder="1" applyAlignment="1" applyProtection="1">
      <alignment horizontal="left" vertical="center" wrapText="1"/>
    </xf>
    <xf numFmtId="3" fontId="8" fillId="8" borderId="1" xfId="0" applyNumberFormat="1" applyFont="1" applyFill="1" applyBorder="1" applyAlignment="1" applyProtection="1">
      <alignment horizontal="right" vertical="center"/>
      <protection locked="0"/>
    </xf>
    <xf numFmtId="3" fontId="8" fillId="9" borderId="1" xfId="0" applyNumberFormat="1" applyFont="1" applyFill="1" applyBorder="1" applyAlignment="1" applyProtection="1">
      <alignment horizontal="right"/>
    </xf>
    <xf numFmtId="0" fontId="8" fillId="0" borderId="0" xfId="0" applyFont="1" applyFill="1" applyBorder="1" applyAlignment="1" applyProtection="1">
      <alignment horizontal="center" vertical="center" wrapText="1"/>
    </xf>
    <xf numFmtId="3" fontId="8" fillId="0" borderId="0" xfId="0" applyNumberFormat="1" applyFont="1" applyFill="1" applyBorder="1" applyAlignment="1" applyProtection="1">
      <alignment horizontal="right"/>
    </xf>
    <xf numFmtId="0" fontId="23" fillId="0" borderId="0" xfId="0" applyFont="1" applyBorder="1" applyAlignment="1" applyProtection="1">
      <alignment horizontal="left" vertical="center" wrapText="1"/>
    </xf>
    <xf numFmtId="0" fontId="8" fillId="0" borderId="1" xfId="0" applyFont="1" applyBorder="1" applyAlignment="1" applyProtection="1">
      <alignment horizontal="center"/>
    </xf>
    <xf numFmtId="167" fontId="8" fillId="9" borderId="1" xfId="0" applyNumberFormat="1" applyFont="1" applyFill="1" applyBorder="1" applyProtection="1"/>
    <xf numFmtId="0" fontId="8" fillId="8" borderId="1" xfId="0" applyFont="1" applyFill="1" applyBorder="1" applyProtection="1"/>
    <xf numFmtId="0" fontId="7" fillId="0" borderId="1" xfId="0" applyFont="1" applyBorder="1" applyAlignment="1" applyProtection="1">
      <alignment horizontal="center" vertical="center"/>
    </xf>
    <xf numFmtId="0" fontId="23" fillId="0" borderId="1" xfId="0" applyFont="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4" fontId="8" fillId="8" borderId="1" xfId="0" applyNumberFormat="1" applyFont="1" applyFill="1" applyBorder="1" applyAlignment="1" applyProtection="1">
      <alignment horizontal="right"/>
    </xf>
    <xf numFmtId="0" fontId="23" fillId="0" borderId="0" xfId="0" applyFont="1" applyBorder="1" applyAlignment="1" applyProtection="1">
      <alignment horizontal="center" vertical="center" wrapText="1"/>
    </xf>
    <xf numFmtId="4" fontId="8" fillId="11" borderId="0" xfId="0" applyNumberFormat="1" applyFont="1" applyFill="1" applyBorder="1" applyAlignment="1" applyProtection="1">
      <alignment horizontal="right"/>
    </xf>
    <xf numFmtId="4" fontId="8" fillId="9" borderId="1" xfId="0" applyNumberFormat="1" applyFont="1" applyFill="1" applyBorder="1" applyAlignment="1" applyProtection="1">
      <alignment horizontal="right"/>
    </xf>
    <xf numFmtId="0" fontId="15" fillId="12" borderId="33" xfId="4" applyFont="1" applyFill="1" applyBorder="1" applyAlignment="1"/>
    <xf numFmtId="0" fontId="15" fillId="12" borderId="7" xfId="4" applyFont="1" applyFill="1" applyBorder="1" applyAlignment="1"/>
    <xf numFmtId="0" fontId="15" fillId="12" borderId="0" xfId="4" applyFont="1" applyFill="1" applyAlignment="1">
      <alignment horizontal="center"/>
    </xf>
    <xf numFmtId="0" fontId="16" fillId="0" borderId="0" xfId="4" applyFont="1" applyAlignment="1"/>
    <xf numFmtId="0" fontId="32" fillId="0" borderId="1" xfId="4" applyFont="1" applyBorder="1" applyAlignment="1">
      <alignment vertical="top" wrapText="1"/>
    </xf>
    <xf numFmtId="0" fontId="15" fillId="0" borderId="1" xfId="4" applyFont="1" applyBorder="1" applyAlignment="1">
      <alignment horizontal="center"/>
    </xf>
    <xf numFmtId="0" fontId="32" fillId="12" borderId="1" xfId="4" applyFont="1" applyFill="1" applyBorder="1" applyAlignment="1"/>
    <xf numFmtId="0" fontId="15" fillId="12" borderId="1" xfId="4" applyFont="1" applyFill="1" applyBorder="1" applyAlignment="1"/>
    <xf numFmtId="0" fontId="15" fillId="12" borderId="1" xfId="4" applyFont="1" applyFill="1" applyBorder="1" applyAlignment="1">
      <alignment horizontal="center"/>
    </xf>
    <xf numFmtId="0" fontId="15" fillId="7" borderId="1" xfId="4" applyFont="1" applyFill="1" applyBorder="1" applyAlignment="1">
      <alignment horizontal="center"/>
    </xf>
    <xf numFmtId="0" fontId="16" fillId="0" borderId="1" xfId="4" applyFont="1" applyBorder="1" applyAlignment="1"/>
    <xf numFmtId="0" fontId="33" fillId="0" borderId="1" xfId="4" applyFont="1" applyBorder="1" applyAlignment="1">
      <alignment vertical="top" wrapText="1"/>
    </xf>
    <xf numFmtId="0" fontId="33" fillId="12" borderId="1" xfId="4" applyFont="1" applyFill="1" applyBorder="1" applyAlignment="1">
      <alignment horizontal="center" wrapText="1"/>
    </xf>
    <xf numFmtId="1" fontId="16" fillId="7" borderId="1" xfId="4" applyNumberFormat="1" applyFont="1" applyFill="1" applyBorder="1" applyAlignment="1"/>
    <xf numFmtId="1" fontId="16" fillId="0" borderId="1" xfId="4" applyNumberFormat="1" applyFont="1" applyBorder="1" applyAlignment="1"/>
    <xf numFmtId="0" fontId="33" fillId="6" borderId="1" xfId="4" applyFont="1" applyFill="1" applyBorder="1" applyAlignment="1">
      <alignment wrapText="1"/>
    </xf>
    <xf numFmtId="0" fontId="33" fillId="6" borderId="1" xfId="4" applyFont="1" applyFill="1" applyBorder="1" applyAlignment="1">
      <alignment vertical="top" wrapText="1"/>
    </xf>
    <xf numFmtId="0" fontId="33" fillId="12" borderId="1" xfId="4" applyFont="1" applyFill="1" applyBorder="1" applyAlignment="1">
      <alignment horizontal="center" vertical="top" wrapText="1"/>
    </xf>
    <xf numFmtId="0" fontId="16" fillId="0" borderId="0" xfId="4" applyFont="1" applyFill="1" applyAlignment="1"/>
    <xf numFmtId="166" fontId="16" fillId="0" borderId="0" xfId="4" applyNumberFormat="1" applyFont="1" applyAlignment="1">
      <alignment horizontal="center"/>
    </xf>
    <xf numFmtId="0" fontId="16" fillId="0" borderId="0" xfId="4" applyFont="1" applyAlignment="1">
      <alignment horizontal="center"/>
    </xf>
    <xf numFmtId="0" fontId="15" fillId="0" borderId="0" xfId="4" applyFont="1" applyAlignment="1"/>
    <xf numFmtId="0" fontId="16" fillId="0" borderId="0" xfId="4" applyFont="1" applyFill="1" applyBorder="1" applyAlignment="1"/>
    <xf numFmtId="0" fontId="17" fillId="0" borderId="0" xfId="1" applyFont="1" applyFill="1" applyBorder="1" applyAlignment="1">
      <alignment vertical="top" wrapText="1"/>
    </xf>
    <xf numFmtId="0" fontId="23" fillId="0" borderId="0" xfId="0" applyFont="1" applyAlignment="1">
      <alignment vertical="top"/>
    </xf>
    <xf numFmtId="0" fontId="12" fillId="0" borderId="4" xfId="0" applyFont="1" applyBorder="1" applyAlignment="1">
      <alignment wrapText="1"/>
    </xf>
    <xf numFmtId="0" fontId="13" fillId="0" borderId="5" xfId="8" applyFont="1" applyFill="1" applyBorder="1" applyAlignment="1">
      <alignment horizontal="left" wrapText="1"/>
    </xf>
    <xf numFmtId="0" fontId="13" fillId="0" borderId="6" xfId="8" applyFont="1" applyFill="1" applyBorder="1" applyAlignment="1">
      <alignment horizontal="left" wrapText="1"/>
    </xf>
    <xf numFmtId="3" fontId="23" fillId="0" borderId="1" xfId="0" applyNumberFormat="1" applyFont="1" applyFill="1" applyBorder="1" applyAlignment="1" applyProtection="1">
      <alignment horizontal="center" vertical="center" wrapText="1"/>
    </xf>
    <xf numFmtId="10" fontId="12" fillId="0" borderId="15" xfId="0" applyNumberFormat="1" applyFont="1" applyBorder="1"/>
    <xf numFmtId="0" fontId="12" fillId="0" borderId="47" xfId="0" applyFont="1" applyBorder="1" applyAlignment="1">
      <alignment horizontal="center" vertical="center" wrapText="1"/>
    </xf>
    <xf numFmtId="0" fontId="12" fillId="0" borderId="40" xfId="0" applyFont="1" applyBorder="1" applyAlignment="1">
      <alignment horizontal="center" vertical="center" wrapText="1"/>
    </xf>
    <xf numFmtId="0" fontId="7" fillId="11" borderId="0" xfId="0" applyFont="1" applyFill="1" applyAlignment="1">
      <alignment horizontal="center" vertical="center"/>
    </xf>
    <xf numFmtId="0" fontId="10" fillId="11" borderId="0" xfId="0" applyFont="1" applyFill="1" applyAlignment="1">
      <alignment horizontal="center" vertical="center"/>
    </xf>
    <xf numFmtId="0" fontId="23" fillId="11" borderId="0" xfId="0" applyFont="1" applyFill="1" applyBorder="1"/>
    <xf numFmtId="0" fontId="17" fillId="11" borderId="50" xfId="1" applyFont="1" applyFill="1" applyBorder="1"/>
    <xf numFmtId="0" fontId="12" fillId="11" borderId="50" xfId="0" applyFont="1" applyFill="1" applyBorder="1"/>
    <xf numFmtId="0" fontId="13" fillId="11" borderId="48" xfId="0" applyFont="1" applyFill="1" applyBorder="1" applyAlignment="1">
      <alignment vertical="top" wrapText="1"/>
    </xf>
    <xf numFmtId="0" fontId="12" fillId="11" borderId="50" xfId="0" applyFont="1" applyFill="1" applyBorder="1" applyAlignment="1">
      <alignment wrapText="1"/>
    </xf>
    <xf numFmtId="0" fontId="23" fillId="11" borderId="50" xfId="0" applyFont="1" applyFill="1" applyBorder="1"/>
    <xf numFmtId="0" fontId="17" fillId="11" borderId="50" xfId="1" applyFont="1" applyFill="1" applyBorder="1" applyAlignment="1">
      <alignment horizontal="left" indent="4"/>
    </xf>
    <xf numFmtId="0" fontId="18" fillId="0" borderId="35" xfId="4" applyFont="1" applyFill="1" applyBorder="1" applyAlignment="1" applyProtection="1">
      <alignment horizontal="centerContinuous" vertical="center"/>
    </xf>
    <xf numFmtId="0" fontId="12" fillId="0" borderId="36" xfId="0" applyFont="1" applyBorder="1" applyAlignment="1" applyProtection="1">
      <alignment horizontal="centerContinuous"/>
    </xf>
    <xf numFmtId="0" fontId="12" fillId="0" borderId="39" xfId="0" applyFont="1" applyBorder="1" applyAlignment="1" applyProtection="1">
      <alignment horizontal="centerContinuous"/>
    </xf>
    <xf numFmtId="0" fontId="12" fillId="0" borderId="40" xfId="0" applyFont="1" applyBorder="1" applyProtection="1"/>
    <xf numFmtId="0" fontId="11" fillId="11" borderId="50" xfId="1" applyFont="1" applyFill="1" applyBorder="1" applyAlignment="1">
      <alignment horizontal="left" indent="4"/>
    </xf>
    <xf numFmtId="0" fontId="13" fillId="7" borderId="45" xfId="4" applyFont="1" applyFill="1" applyBorder="1" applyAlignment="1" applyProtection="1">
      <alignment vertical="center"/>
    </xf>
    <xf numFmtId="0" fontId="13" fillId="9" borderId="45" xfId="4" applyFont="1" applyFill="1" applyBorder="1" applyAlignment="1" applyProtection="1">
      <alignment vertical="center"/>
    </xf>
    <xf numFmtId="0" fontId="17" fillId="11" borderId="44" xfId="1" applyFont="1" applyFill="1" applyBorder="1" applyAlignment="1">
      <alignment horizontal="left" indent="4"/>
    </xf>
    <xf numFmtId="0" fontId="13" fillId="5" borderId="46" xfId="4" applyFont="1" applyFill="1" applyBorder="1" applyAlignment="1" applyProtection="1">
      <alignment vertical="center"/>
    </xf>
    <xf numFmtId="0" fontId="12" fillId="0" borderId="38" xfId="0" applyFont="1" applyBorder="1" applyProtection="1"/>
    <xf numFmtId="0" fontId="12" fillId="0" borderId="47" xfId="0" applyFont="1" applyBorder="1" applyProtection="1"/>
    <xf numFmtId="0" fontId="13" fillId="0" borderId="0" xfId="4" applyFont="1" applyFill="1" applyBorder="1" applyAlignment="1" applyProtection="1">
      <alignment vertical="top"/>
    </xf>
    <xf numFmtId="0" fontId="13" fillId="8" borderId="45" xfId="4" applyFont="1" applyFill="1" applyBorder="1" applyAlignment="1" applyProtection="1">
      <alignment vertical="center"/>
    </xf>
    <xf numFmtId="167" fontId="12" fillId="0" borderId="10" xfId="0" applyNumberFormat="1" applyFont="1" applyBorder="1" applyAlignment="1">
      <alignment horizontal="center" vertical="center" wrapText="1"/>
    </xf>
    <xf numFmtId="165" fontId="12" fillId="0" borderId="10" xfId="0" applyNumberFormat="1" applyFont="1" applyBorder="1" applyAlignment="1">
      <alignment horizontal="center" vertical="center" wrapText="1"/>
    </xf>
    <xf numFmtId="0" fontId="8" fillId="0" borderId="11" xfId="0" applyFont="1" applyBorder="1" applyAlignment="1">
      <alignment horizontal="center"/>
    </xf>
    <xf numFmtId="0" fontId="20" fillId="0" borderId="0" xfId="0" applyFont="1" applyFill="1" applyBorder="1" applyAlignment="1">
      <alignment horizontal="center" vertical="center"/>
    </xf>
    <xf numFmtId="0" fontId="8" fillId="0" borderId="0" xfId="0" applyFont="1" applyFill="1" applyBorder="1" applyAlignment="1">
      <alignment horizontal="center"/>
    </xf>
    <xf numFmtId="0" fontId="19" fillId="0" borderId="0" xfId="0" applyFont="1" applyFill="1" applyBorder="1" applyAlignment="1">
      <alignment horizontal="center" vertical="center"/>
    </xf>
    <xf numFmtId="0" fontId="12" fillId="0" borderId="6" xfId="0" applyFont="1" applyBorder="1" applyAlignment="1">
      <alignment horizontal="left" vertical="center"/>
    </xf>
    <xf numFmtId="0" fontId="8" fillId="0" borderId="0" xfId="0" applyFont="1" applyBorder="1" applyAlignment="1">
      <alignment horizontal="left"/>
    </xf>
    <xf numFmtId="167" fontId="8" fillId="9" borderId="1" xfId="0" applyNumberFormat="1" applyFont="1" applyFill="1" applyBorder="1" applyAlignment="1" applyProtection="1">
      <alignment horizontal="right"/>
    </xf>
    <xf numFmtId="3" fontId="8" fillId="6" borderId="1" xfId="0" applyNumberFormat="1" applyFont="1" applyFill="1" applyBorder="1" applyProtection="1"/>
    <xf numFmtId="2" fontId="8" fillId="7" borderId="1" xfId="0" applyNumberFormat="1" applyFont="1" applyFill="1" applyBorder="1" applyProtection="1"/>
    <xf numFmtId="4" fontId="8" fillId="11" borderId="1" xfId="0" applyNumberFormat="1" applyFont="1" applyFill="1" applyBorder="1" applyAlignment="1" applyProtection="1">
      <alignment horizontal="right"/>
    </xf>
    <xf numFmtId="4" fontId="8" fillId="8" borderId="1" xfId="0" applyNumberFormat="1" applyFont="1" applyFill="1" applyBorder="1" applyProtection="1"/>
    <xf numFmtId="2" fontId="8" fillId="8" borderId="1" xfId="0" applyNumberFormat="1" applyFont="1" applyFill="1" applyBorder="1" applyProtection="1"/>
    <xf numFmtId="167" fontId="8" fillId="6" borderId="1" xfId="0" applyNumberFormat="1" applyFont="1" applyFill="1" applyBorder="1" applyProtection="1"/>
    <xf numFmtId="0" fontId="8" fillId="0" borderId="1" xfId="0" applyFont="1" applyBorder="1" applyProtection="1"/>
    <xf numFmtId="2" fontId="8" fillId="9" borderId="1" xfId="0" applyNumberFormat="1" applyFont="1" applyFill="1" applyBorder="1" applyProtection="1"/>
    <xf numFmtId="3" fontId="8" fillId="9" borderId="1" xfId="0" applyNumberFormat="1" applyFont="1" applyFill="1" applyBorder="1" applyProtection="1"/>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8" fillId="0" borderId="0" xfId="0" applyFont="1" applyFill="1" applyBorder="1" applyAlignment="1" applyProtection="1">
      <alignment horizontal="center"/>
    </xf>
    <xf numFmtId="0" fontId="8" fillId="0" borderId="0" xfId="0" applyFont="1" applyFill="1" applyBorder="1" applyAlignment="1" applyProtection="1"/>
    <xf numFmtId="0" fontId="19"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7" fillId="0" borderId="0" xfId="1" applyFont="1" applyFill="1" applyBorder="1" applyAlignment="1" applyProtection="1">
      <alignment horizontal="left" vertical="center" wrapText="1"/>
    </xf>
    <xf numFmtId="0" fontId="8" fillId="0" borderId="0" xfId="0" applyFont="1" applyFill="1" applyProtection="1"/>
    <xf numFmtId="0" fontId="20" fillId="0" borderId="2" xfId="0" applyFont="1" applyBorder="1" applyAlignment="1" applyProtection="1">
      <alignment horizontal="centerContinuous"/>
    </xf>
    <xf numFmtId="0" fontId="8" fillId="8" borderId="1" xfId="0" applyFont="1" applyFill="1" applyBorder="1" applyProtection="1">
      <protection locked="0"/>
    </xf>
    <xf numFmtId="0" fontId="12" fillId="0" borderId="43" xfId="0" applyFont="1" applyBorder="1" applyAlignment="1">
      <alignment horizontal="center" vertical="center" wrapText="1"/>
    </xf>
    <xf numFmtId="0" fontId="17" fillId="0" borderId="40" xfId="1" applyFont="1" applyBorder="1" applyAlignment="1">
      <alignment horizontal="center" vertical="center" wrapText="1"/>
    </xf>
    <xf numFmtId="0" fontId="17" fillId="0" borderId="32" xfId="1" applyFont="1" applyBorder="1" applyAlignment="1">
      <alignment horizontal="center" vertical="center" wrapText="1"/>
    </xf>
    <xf numFmtId="0" fontId="13" fillId="11" borderId="50" xfId="1" applyFont="1" applyFill="1" applyBorder="1"/>
    <xf numFmtId="0" fontId="12" fillId="0" borderId="6" xfId="0" applyFont="1" applyBorder="1" applyAlignment="1">
      <alignment horizontal="left" vertical="center"/>
    </xf>
    <xf numFmtId="0" fontId="17" fillId="0" borderId="16" xfId="1" applyFont="1" applyBorder="1" applyAlignment="1">
      <alignment horizontal="center" vertical="center"/>
    </xf>
    <xf numFmtId="0" fontId="1" fillId="0" borderId="0" xfId="1"/>
    <xf numFmtId="0" fontId="12" fillId="0" borderId="18" xfId="0" applyFont="1" applyBorder="1" applyAlignment="1">
      <alignment horizontal="left" vertical="center"/>
    </xf>
    <xf numFmtId="0" fontId="12" fillId="0" borderId="5" xfId="0" applyFont="1" applyBorder="1" applyAlignment="1">
      <alignment horizontal="center"/>
    </xf>
    <xf numFmtId="0" fontId="17" fillId="0" borderId="16" xfId="1" applyFont="1" applyBorder="1" applyAlignment="1">
      <alignment horizontal="center"/>
    </xf>
    <xf numFmtId="0" fontId="23" fillId="0" borderId="5" xfId="0" applyFont="1" applyBorder="1" applyAlignment="1" applyProtection="1">
      <alignment horizontal="center" vertical="center" wrapText="1"/>
    </xf>
    <xf numFmtId="4" fontId="8" fillId="8" borderId="5" xfId="0" applyNumberFormat="1" applyFont="1" applyFill="1" applyBorder="1" applyAlignment="1" applyProtection="1">
      <alignment horizontal="right"/>
    </xf>
    <xf numFmtId="3" fontId="8" fillId="6" borderId="5" xfId="0" applyNumberFormat="1" applyFont="1" applyFill="1" applyBorder="1" applyProtection="1"/>
    <xf numFmtId="2" fontId="8" fillId="7" borderId="5" xfId="0" applyNumberFormat="1" applyFont="1" applyFill="1" applyBorder="1" applyProtection="1"/>
    <xf numFmtId="0" fontId="23" fillId="0" borderId="6" xfId="0" applyFont="1" applyBorder="1" applyAlignment="1" applyProtection="1">
      <alignment horizontal="center" vertical="center" wrapText="1"/>
    </xf>
    <xf numFmtId="4" fontId="8" fillId="8" borderId="6" xfId="0" applyNumberFormat="1" applyFont="1" applyFill="1" applyBorder="1" applyAlignment="1" applyProtection="1">
      <alignment horizontal="right"/>
    </xf>
    <xf numFmtId="3" fontId="8" fillId="6" borderId="6" xfId="0" applyNumberFormat="1" applyFont="1" applyFill="1" applyBorder="1" applyProtection="1"/>
    <xf numFmtId="2" fontId="8" fillId="7" borderId="6" xfId="0" applyNumberFormat="1" applyFont="1" applyFill="1" applyBorder="1" applyProtection="1"/>
    <xf numFmtId="0" fontId="23" fillId="8" borderId="1" xfId="0" applyFont="1" applyFill="1" applyBorder="1" applyAlignment="1" applyProtection="1">
      <alignment horizontal="left" vertical="center" wrapText="1"/>
      <protection locked="0"/>
    </xf>
    <xf numFmtId="0" fontId="12" fillId="0" borderId="1" xfId="0" applyFont="1" applyBorder="1" applyAlignment="1">
      <alignment horizontal="left" vertical="top" wrapText="1"/>
    </xf>
    <xf numFmtId="0" fontId="7" fillId="0" borderId="0" xfId="0" applyFont="1" applyFill="1" applyBorder="1" applyAlignment="1">
      <alignment horizontal="center" vertical="center"/>
    </xf>
    <xf numFmtId="0" fontId="9" fillId="0" borderId="0" xfId="0" applyFont="1" applyFill="1" applyBorder="1" applyAlignment="1">
      <alignment horizontal="center"/>
    </xf>
    <xf numFmtId="0" fontId="10" fillId="0" borderId="0" xfId="0" applyFont="1" applyFill="1" applyBorder="1" applyAlignment="1">
      <alignment horizontal="center" vertical="center"/>
    </xf>
    <xf numFmtId="0" fontId="12" fillId="0" borderId="21" xfId="0" applyFont="1" applyBorder="1" applyAlignment="1">
      <alignment horizontal="center" vertical="center" wrapText="1"/>
    </xf>
    <xf numFmtId="0" fontId="12" fillId="0" borderId="26" xfId="0" applyFont="1" applyBorder="1" applyAlignment="1">
      <alignment horizontal="center" vertical="center" wrapText="1"/>
    </xf>
    <xf numFmtId="0" fontId="18" fillId="0" borderId="29" xfId="1" applyFont="1" applyBorder="1" applyAlignment="1">
      <alignment horizontal="centerContinuous" vertical="center" wrapText="1"/>
    </xf>
    <xf numFmtId="0" fontId="18" fillId="0" borderId="31" xfId="1" applyFont="1" applyBorder="1" applyAlignment="1">
      <alignment horizontal="centerContinuous" vertical="center" wrapText="1"/>
    </xf>
    <xf numFmtId="0" fontId="12" fillId="0" borderId="0" xfId="0" applyFont="1" applyAlignment="1">
      <alignment horizontal="centerContinuous"/>
    </xf>
    <xf numFmtId="0" fontId="7" fillId="0" borderId="0" xfId="0" applyFont="1" applyAlignment="1">
      <alignment horizontal="centerContinuous"/>
    </xf>
    <xf numFmtId="0" fontId="35" fillId="0" borderId="0" xfId="0" applyFont="1" applyAlignment="1">
      <alignment horizontal="centerContinuous"/>
    </xf>
    <xf numFmtId="0" fontId="23" fillId="0" borderId="0" xfId="0" applyFont="1"/>
    <xf numFmtId="0" fontId="36" fillId="10" borderId="17" xfId="1" applyFont="1" applyFill="1" applyBorder="1" applyAlignment="1">
      <alignment horizontal="left" vertical="center"/>
    </xf>
    <xf numFmtId="0" fontId="17" fillId="5" borderId="7" xfId="1" applyFont="1" applyFill="1" applyBorder="1" applyAlignment="1" applyProtection="1">
      <alignment horizontal="centerContinuous" vertical="justify" wrapText="1"/>
      <protection locked="0"/>
    </xf>
    <xf numFmtId="0" fontId="17" fillId="5" borderId="52" xfId="1" applyFont="1" applyFill="1" applyBorder="1" applyAlignment="1" applyProtection="1">
      <alignment horizontal="centerContinuous" vertical="justify" wrapText="1"/>
      <protection locked="0"/>
    </xf>
    <xf numFmtId="0" fontId="17" fillId="5" borderId="53" xfId="1" applyFont="1" applyFill="1" applyBorder="1" applyAlignment="1" applyProtection="1">
      <alignment horizontal="centerContinuous" vertical="center" wrapText="1"/>
      <protection locked="0"/>
    </xf>
    <xf numFmtId="0" fontId="17" fillId="5" borderId="54" xfId="1" applyFont="1" applyFill="1" applyBorder="1" applyAlignment="1" applyProtection="1">
      <alignment horizontal="centerContinuous" vertical="center" wrapText="1"/>
      <protection locked="0"/>
    </xf>
    <xf numFmtId="0" fontId="18" fillId="0" borderId="0" xfId="1" applyFont="1" applyFill="1" applyBorder="1" applyAlignment="1" applyProtection="1">
      <alignment vertical="top"/>
    </xf>
    <xf numFmtId="0" fontId="13" fillId="0" borderId="0" xfId="1" applyFont="1" applyFill="1" applyBorder="1" applyAlignment="1" applyProtection="1">
      <alignment vertical="top"/>
    </xf>
    <xf numFmtId="0" fontId="13" fillId="0" borderId="0" xfId="1" applyFont="1" applyFill="1" applyBorder="1" applyAlignment="1" applyProtection="1">
      <alignment horizontal="center" vertical="center"/>
    </xf>
    <xf numFmtId="0" fontId="13" fillId="0" borderId="0" xfId="1" applyFont="1" applyFill="1" applyBorder="1" applyAlignment="1" applyProtection="1">
      <alignment horizontal="left" vertical="center"/>
    </xf>
    <xf numFmtId="0" fontId="13" fillId="9" borderId="35" xfId="4" applyFont="1" applyFill="1" applyBorder="1" applyAlignment="1">
      <alignment vertical="center"/>
    </xf>
    <xf numFmtId="0" fontId="13" fillId="6" borderId="27" xfId="4" applyFont="1" applyFill="1" applyBorder="1" applyAlignment="1" applyProtection="1">
      <alignment horizontal="centerContinuous" vertical="center"/>
      <protection locked="0"/>
    </xf>
    <xf numFmtId="0" fontId="12" fillId="6" borderId="39" xfId="0" applyFont="1" applyFill="1" applyBorder="1" applyAlignment="1">
      <alignment horizontal="center" vertical="center"/>
    </xf>
    <xf numFmtId="0" fontId="18" fillId="0" borderId="35" xfId="4" applyFont="1" applyBorder="1" applyAlignment="1">
      <alignment horizontal="centerContinuous" vertical="center"/>
    </xf>
    <xf numFmtId="0" fontId="12" fillId="0" borderId="36" xfId="0" applyFont="1" applyBorder="1" applyAlignment="1">
      <alignment horizontal="centerContinuous"/>
    </xf>
    <xf numFmtId="0" fontId="12" fillId="0" borderId="39" xfId="0" applyFont="1" applyBorder="1" applyAlignment="1">
      <alignment horizontal="centerContinuous"/>
    </xf>
    <xf numFmtId="0" fontId="13" fillId="9" borderId="55" xfId="4" applyFont="1" applyFill="1" applyBorder="1" applyAlignment="1">
      <alignment vertical="center"/>
    </xf>
    <xf numFmtId="0" fontId="13" fillId="9" borderId="2" xfId="4" applyFont="1" applyFill="1" applyBorder="1" applyAlignment="1">
      <alignment horizontal="centerContinuous" vertical="center"/>
    </xf>
    <xf numFmtId="0" fontId="12" fillId="9" borderId="56" xfId="0" applyFont="1" applyFill="1" applyBorder="1" applyAlignment="1">
      <alignment horizontal="center" vertical="center"/>
    </xf>
    <xf numFmtId="0" fontId="13" fillId="6" borderId="45" xfId="4" applyFont="1" applyFill="1" applyBorder="1" applyAlignment="1">
      <alignment vertical="center"/>
    </xf>
    <xf numFmtId="0" fontId="12" fillId="0" borderId="40" xfId="0" applyFont="1" applyBorder="1"/>
    <xf numFmtId="0" fontId="13" fillId="6" borderId="2" xfId="4" applyFont="1" applyFill="1" applyBorder="1" applyAlignment="1" applyProtection="1">
      <alignment horizontal="centerContinuous" vertical="center"/>
      <protection locked="0"/>
    </xf>
    <xf numFmtId="0" fontId="12" fillId="6" borderId="56" xfId="0" applyFont="1" applyFill="1" applyBorder="1" applyAlignment="1">
      <alignment horizontal="center" vertical="center"/>
    </xf>
    <xf numFmtId="0" fontId="13" fillId="7" borderId="45" xfId="4" applyFont="1" applyFill="1" applyBorder="1" applyAlignment="1">
      <alignment vertical="center"/>
    </xf>
    <xf numFmtId="0" fontId="13" fillId="9" borderId="45" xfId="4" applyFont="1" applyFill="1" applyBorder="1" applyAlignment="1">
      <alignment vertical="center"/>
    </xf>
    <xf numFmtId="0" fontId="13" fillId="5" borderId="46" xfId="4" applyFont="1" applyFill="1" applyBorder="1" applyAlignment="1">
      <alignment vertical="center"/>
    </xf>
    <xf numFmtId="0" fontId="12" fillId="0" borderId="38" xfId="0" applyFont="1" applyBorder="1"/>
    <xf numFmtId="0" fontId="12" fillId="0" borderId="47" xfId="0" applyFont="1" applyBorder="1"/>
    <xf numFmtId="0" fontId="13" fillId="9" borderId="57" xfId="4" applyFont="1" applyFill="1" applyBorder="1" applyAlignment="1">
      <alignment vertical="center"/>
    </xf>
    <xf numFmtId="175" fontId="13" fillId="6" borderId="17" xfId="4" applyNumberFormat="1" applyFont="1" applyFill="1" applyBorder="1" applyAlignment="1" applyProtection="1">
      <alignment horizontal="centerContinuous" vertical="center"/>
      <protection locked="0"/>
    </xf>
    <xf numFmtId="0" fontId="12" fillId="6" borderId="58" xfId="0" applyFont="1" applyFill="1" applyBorder="1" applyAlignment="1">
      <alignment horizontal="center" vertical="center"/>
    </xf>
    <xf numFmtId="0" fontId="13" fillId="0" borderId="0" xfId="4" applyFont="1" applyAlignment="1">
      <alignment vertical="top"/>
    </xf>
    <xf numFmtId="0" fontId="13" fillId="9" borderId="35" xfId="4" applyFont="1" applyFill="1" applyBorder="1" applyAlignment="1">
      <alignment vertical="center" wrapText="1"/>
    </xf>
    <xf numFmtId="44" fontId="13" fillId="6" borderId="27" xfId="3" applyFont="1" applyFill="1" applyBorder="1" applyAlignment="1" applyProtection="1">
      <alignment horizontal="centerContinuous" vertical="center"/>
      <protection locked="0"/>
    </xf>
    <xf numFmtId="0" fontId="13" fillId="9" borderId="55" xfId="4" applyFont="1" applyFill="1" applyBorder="1" applyAlignment="1">
      <alignment vertical="center" wrapText="1"/>
    </xf>
    <xf numFmtId="44" fontId="13" fillId="7" borderId="2" xfId="3" applyFont="1" applyFill="1" applyBorder="1" applyAlignment="1" applyProtection="1">
      <alignment horizontal="centerContinuous" vertical="center"/>
      <protection locked="0"/>
    </xf>
    <xf numFmtId="0" fontId="12" fillId="7" borderId="56" xfId="0" applyFont="1" applyFill="1" applyBorder="1" applyAlignment="1">
      <alignment horizontal="center" vertical="center"/>
    </xf>
    <xf numFmtId="0" fontId="13" fillId="9" borderId="59" xfId="4" applyFont="1" applyFill="1" applyBorder="1" applyAlignment="1">
      <alignment vertical="center"/>
    </xf>
    <xf numFmtId="44" fontId="13" fillId="9" borderId="28" xfId="4" applyNumberFormat="1" applyFont="1" applyFill="1" applyBorder="1" applyAlignment="1">
      <alignment horizontal="centerContinuous" vertical="center"/>
    </xf>
    <xf numFmtId="0" fontId="12" fillId="9" borderId="60" xfId="0" applyFont="1" applyFill="1" applyBorder="1" applyAlignment="1">
      <alignment horizontal="center" vertical="center"/>
    </xf>
    <xf numFmtId="0" fontId="13" fillId="9" borderId="29" xfId="0" applyFont="1" applyFill="1" applyBorder="1" applyAlignment="1">
      <alignment horizontal="right" vertical="center"/>
    </xf>
    <xf numFmtId="0" fontId="12" fillId="0" borderId="25" xfId="0" applyFont="1" applyBorder="1" applyAlignment="1">
      <alignment horizontal="center"/>
    </xf>
    <xf numFmtId="0" fontId="18" fillId="2" borderId="54" xfId="0" applyFont="1" applyFill="1" applyBorder="1" applyAlignment="1">
      <alignment horizontal="centerContinuous" vertical="center"/>
    </xf>
    <xf numFmtId="0" fontId="39" fillId="2" borderId="18" xfId="0" applyFont="1" applyFill="1" applyBorder="1" applyAlignment="1">
      <alignment horizontal="centerContinuous" vertical="center"/>
    </xf>
    <xf numFmtId="0" fontId="12" fillId="9" borderId="4" xfId="0" applyFont="1" applyFill="1" applyBorder="1"/>
    <xf numFmtId="169" fontId="12" fillId="9" borderId="2" xfId="0" applyNumberFormat="1" applyFont="1" applyFill="1" applyBorder="1" applyAlignment="1">
      <alignment vertical="center"/>
    </xf>
    <xf numFmtId="0" fontId="12" fillId="9" borderId="52" xfId="0" applyFont="1" applyFill="1" applyBorder="1"/>
    <xf numFmtId="169" fontId="12" fillId="9" borderId="17" xfId="0" applyNumberFormat="1" applyFont="1" applyFill="1" applyBorder="1" applyAlignment="1">
      <alignment vertical="center"/>
    </xf>
    <xf numFmtId="0" fontId="23" fillId="0" borderId="0" xfId="0" applyFont="1" applyAlignment="1">
      <alignment horizontal="right"/>
    </xf>
    <xf numFmtId="1" fontId="13" fillId="0" borderId="0" xfId="0" applyNumberFormat="1" applyFont="1"/>
    <xf numFmtId="0" fontId="12" fillId="9" borderId="4" xfId="0" applyFont="1" applyFill="1" applyBorder="1" applyAlignment="1">
      <alignment vertical="center"/>
    </xf>
    <xf numFmtId="0" fontId="12" fillId="0" borderId="0" xfId="0" applyFont="1" applyAlignment="1">
      <alignment vertical="center"/>
    </xf>
    <xf numFmtId="0" fontId="12" fillId="9" borderId="52" xfId="0" applyFont="1" applyFill="1" applyBorder="1" applyAlignment="1">
      <alignment vertical="center" wrapText="1"/>
    </xf>
    <xf numFmtId="0" fontId="12" fillId="9" borderId="12" xfId="0" applyFont="1" applyFill="1" applyBorder="1" applyAlignment="1">
      <alignment vertical="center" wrapText="1"/>
    </xf>
    <xf numFmtId="0" fontId="7" fillId="0" borderId="0" xfId="0" applyFont="1" applyAlignment="1">
      <alignment horizontal="centerContinuous" vertical="center"/>
    </xf>
    <xf numFmtId="0" fontId="12" fillId="0" borderId="0" xfId="0" applyFont="1" applyAlignment="1">
      <alignment horizontal="centerContinuous" vertical="center"/>
    </xf>
    <xf numFmtId="0" fontId="12" fillId="0" borderId="61" xfId="0" applyFont="1" applyBorder="1" applyAlignment="1">
      <alignment horizontal="centerContinuous"/>
    </xf>
    <xf numFmtId="0" fontId="12" fillId="0" borderId="30" xfId="0" applyFont="1" applyBorder="1" applyAlignment="1">
      <alignment horizontal="centerContinuous"/>
    </xf>
    <xf numFmtId="0" fontId="12" fillId="0" borderId="31" xfId="0" applyFont="1" applyBorder="1" applyAlignment="1">
      <alignment horizontal="centerContinuous"/>
    </xf>
    <xf numFmtId="0" fontId="12" fillId="9" borderId="4" xfId="0" applyFont="1" applyFill="1" applyBorder="1" applyAlignment="1">
      <alignment horizontal="right" vertical="center"/>
    </xf>
    <xf numFmtId="0" fontId="12" fillId="0" borderId="0" xfId="0" applyFont="1" applyAlignment="1">
      <alignment horizontal="left" vertical="top" readingOrder="1"/>
    </xf>
    <xf numFmtId="0" fontId="12" fillId="0" borderId="0" xfId="0" applyFont="1" applyAlignment="1">
      <alignment horizontal="centerContinuous" vertical="top" wrapText="1" readingOrder="1"/>
    </xf>
    <xf numFmtId="0" fontId="12" fillId="0" borderId="0" xfId="0" applyFont="1" applyAlignment="1">
      <alignment horizontal="centerContinuous" vertical="top" wrapText="1"/>
    </xf>
    <xf numFmtId="0" fontId="12" fillId="0" borderId="0" xfId="0" applyFont="1" applyAlignment="1">
      <alignment vertical="top"/>
    </xf>
    <xf numFmtId="0" fontId="26" fillId="0" borderId="0" xfId="0" applyFont="1" applyAlignment="1">
      <alignment horizontal="center" vertical="center" wrapText="1"/>
    </xf>
    <xf numFmtId="0" fontId="26" fillId="13" borderId="8" xfId="0" applyFont="1" applyFill="1" applyBorder="1" applyAlignment="1">
      <alignment horizontal="center" vertical="center" wrapText="1"/>
    </xf>
    <xf numFmtId="0" fontId="26" fillId="13" borderId="9" xfId="0" applyFont="1" applyFill="1" applyBorder="1" applyAlignment="1">
      <alignment horizontal="center" vertical="center" wrapText="1"/>
    </xf>
    <xf numFmtId="0" fontId="29" fillId="11" borderId="0" xfId="0" applyFont="1" applyFill="1"/>
    <xf numFmtId="170" fontId="22" fillId="0" borderId="0" xfId="0" applyNumberFormat="1" applyFont="1" applyAlignment="1">
      <alignment horizontal="center" vertical="center" wrapText="1"/>
    </xf>
    <xf numFmtId="0" fontId="22" fillId="11" borderId="10" xfId="0" applyFont="1" applyFill="1" applyBorder="1" applyAlignment="1">
      <alignment horizontal="left" vertical="top" wrapText="1"/>
    </xf>
    <xf numFmtId="0" fontId="12" fillId="11" borderId="0" xfId="0" applyFont="1" applyFill="1" applyAlignment="1">
      <alignment horizontal="left" vertical="top"/>
    </xf>
    <xf numFmtId="0" fontId="22" fillId="0" borderId="12" xfId="0" applyFont="1" applyBorder="1" applyAlignment="1">
      <alignment horizontal="left" vertical="top" wrapText="1"/>
    </xf>
    <xf numFmtId="0" fontId="18" fillId="13" borderId="14" xfId="0" applyFont="1" applyFill="1" applyBorder="1" applyAlignment="1">
      <alignment horizontal="center" vertical="center" wrapText="1"/>
    </xf>
    <xf numFmtId="0" fontId="18" fillId="13" borderId="9" xfId="0" applyFont="1" applyFill="1" applyBorder="1" applyAlignment="1">
      <alignment horizontal="center" vertical="center" wrapText="1"/>
    </xf>
    <xf numFmtId="0" fontId="29" fillId="0" borderId="0" xfId="0" applyFont="1" applyAlignment="1">
      <alignment horizontal="left" vertical="center"/>
    </xf>
    <xf numFmtId="0" fontId="12" fillId="0" borderId="0" xfId="0" applyFont="1" applyAlignment="1">
      <alignment horizontal="left" vertical="top"/>
    </xf>
    <xf numFmtId="0" fontId="12" fillId="0" borderId="4" xfId="0" applyFont="1" applyBorder="1" applyAlignment="1">
      <alignment horizontal="left" vertical="center"/>
    </xf>
    <xf numFmtId="0" fontId="10" fillId="0" borderId="0" xfId="0" applyFont="1" applyAlignment="1">
      <alignment horizontal="centerContinuous"/>
    </xf>
    <xf numFmtId="4" fontId="12" fillId="9" borderId="13" xfId="0" applyNumberFormat="1" applyFont="1" applyFill="1" applyBorder="1" applyAlignment="1">
      <alignment vertical="center"/>
    </xf>
    <xf numFmtId="3" fontId="12" fillId="9" borderId="17" xfId="0" applyNumberFormat="1" applyFont="1" applyFill="1" applyBorder="1" applyAlignment="1">
      <alignment vertical="center"/>
    </xf>
    <xf numFmtId="165" fontId="12" fillId="9" borderId="9" xfId="0" applyNumberFormat="1" applyFont="1" applyFill="1" applyBorder="1" applyAlignment="1">
      <alignment vertical="center"/>
    </xf>
    <xf numFmtId="0" fontId="13" fillId="9" borderId="4" xfId="0" applyFont="1" applyFill="1" applyBorder="1" applyAlignment="1">
      <alignment horizontal="right" vertical="center"/>
    </xf>
    <xf numFmtId="0" fontId="13" fillId="9" borderId="4" xfId="0" applyFont="1" applyFill="1" applyBorder="1" applyAlignment="1" applyProtection="1">
      <alignment horizontal="right" vertical="center"/>
    </xf>
    <xf numFmtId="0" fontId="13" fillId="9" borderId="52" xfId="0" applyFont="1" applyFill="1" applyBorder="1" applyAlignment="1">
      <alignment horizontal="right" vertical="center"/>
    </xf>
    <xf numFmtId="167" fontId="12" fillId="9" borderId="2" xfId="0" applyNumberFormat="1" applyFont="1" applyFill="1" applyBorder="1"/>
    <xf numFmtId="0" fontId="12" fillId="9" borderId="54" xfId="0" applyFont="1" applyFill="1" applyBorder="1" applyAlignment="1">
      <alignment horizontal="right" vertical="center"/>
    </xf>
    <xf numFmtId="0" fontId="18" fillId="13" borderId="62" xfId="0" applyFont="1" applyFill="1" applyBorder="1" applyAlignment="1">
      <alignment horizontal="center" vertical="center" wrapText="1"/>
    </xf>
    <xf numFmtId="0" fontId="18" fillId="13" borderId="16" xfId="0" applyFont="1" applyFill="1" applyBorder="1" applyAlignment="1">
      <alignment horizontal="center" vertical="center" wrapText="1"/>
    </xf>
    <xf numFmtId="0" fontId="18" fillId="13" borderId="63" xfId="0" applyFont="1" applyFill="1" applyBorder="1" applyAlignment="1">
      <alignment horizontal="center" vertical="center" wrapText="1"/>
    </xf>
    <xf numFmtId="0" fontId="12" fillId="9" borderId="8" xfId="0" applyFont="1" applyFill="1" applyBorder="1" applyAlignment="1">
      <alignment horizontal="right" vertical="center"/>
    </xf>
    <xf numFmtId="0" fontId="12" fillId="9" borderId="10" xfId="0" applyFont="1" applyFill="1" applyBorder="1" applyAlignment="1">
      <alignment horizontal="right" vertical="center"/>
    </xf>
    <xf numFmtId="0" fontId="12" fillId="9" borderId="12" xfId="0" applyFont="1" applyFill="1" applyBorder="1" applyAlignment="1">
      <alignment horizontal="right" vertical="center"/>
    </xf>
    <xf numFmtId="3" fontId="12" fillId="9" borderId="6" xfId="0" applyNumberFormat="1" applyFont="1" applyFill="1" applyBorder="1" applyAlignment="1">
      <alignment vertical="center"/>
    </xf>
    <xf numFmtId="3" fontId="12" fillId="9" borderId="1" xfId="0" applyNumberFormat="1" applyFont="1" applyFill="1" applyBorder="1" applyAlignment="1">
      <alignment vertical="center"/>
    </xf>
    <xf numFmtId="3" fontId="12" fillId="9" borderId="2" xfId="0" applyNumberFormat="1" applyFont="1" applyFill="1" applyBorder="1" applyAlignment="1">
      <alignment vertical="center"/>
    </xf>
    <xf numFmtId="171" fontId="12" fillId="9" borderId="1" xfId="0" applyNumberFormat="1" applyFont="1" applyFill="1" applyBorder="1" applyAlignment="1">
      <alignment vertical="center"/>
    </xf>
    <xf numFmtId="171" fontId="12" fillId="9" borderId="2" xfId="0" applyNumberFormat="1" applyFont="1" applyFill="1" applyBorder="1"/>
    <xf numFmtId="3" fontId="12" fillId="9" borderId="2" xfId="0" applyNumberFormat="1" applyFont="1" applyFill="1" applyBorder="1"/>
    <xf numFmtId="3" fontId="12" fillId="9" borderId="17" xfId="0" applyNumberFormat="1" applyFont="1" applyFill="1" applyBorder="1"/>
    <xf numFmtId="3" fontId="12" fillId="9" borderId="18" xfId="0" applyNumberFormat="1" applyFont="1" applyFill="1" applyBorder="1"/>
    <xf numFmtId="0" fontId="12" fillId="9" borderId="8" xfId="0" applyFont="1" applyFill="1" applyBorder="1" applyAlignment="1">
      <alignment vertical="center" wrapText="1"/>
    </xf>
    <xf numFmtId="0" fontId="12" fillId="9" borderId="10" xfId="0" applyFont="1" applyFill="1" applyBorder="1" applyAlignment="1">
      <alignment vertical="center" wrapText="1"/>
    </xf>
    <xf numFmtId="165" fontId="12" fillId="9" borderId="11" xfId="0" applyNumberFormat="1" applyFont="1" applyFill="1" applyBorder="1" applyAlignment="1">
      <alignment vertical="center"/>
    </xf>
    <xf numFmtId="0" fontId="1" fillId="6" borderId="2" xfId="1" applyFill="1" applyBorder="1" applyAlignment="1" applyProtection="1">
      <alignment horizontal="centerContinuous" vertical="center"/>
      <protection locked="0"/>
    </xf>
    <xf numFmtId="3" fontId="12" fillId="9" borderId="14" xfId="0" applyNumberFormat="1" applyFont="1" applyFill="1" applyBorder="1" applyAlignment="1">
      <alignment vertical="center"/>
    </xf>
    <xf numFmtId="3" fontId="12" fillId="9" borderId="9" xfId="0" applyNumberFormat="1" applyFont="1" applyFill="1" applyBorder="1"/>
    <xf numFmtId="3" fontId="12" fillId="9" borderId="11" xfId="0" applyNumberFormat="1" applyFont="1" applyFill="1" applyBorder="1"/>
    <xf numFmtId="3" fontId="12" fillId="9" borderId="15" xfId="0" applyNumberFormat="1" applyFont="1" applyFill="1" applyBorder="1" applyAlignment="1">
      <alignment vertical="center"/>
    </xf>
    <xf numFmtId="3" fontId="12" fillId="9" borderId="13" xfId="0" applyNumberFormat="1" applyFont="1" applyFill="1" applyBorder="1"/>
    <xf numFmtId="0" fontId="18" fillId="13" borderId="37" xfId="0" applyFont="1" applyFill="1" applyBorder="1" applyAlignment="1">
      <alignment horizontal="center" vertical="center" wrapText="1"/>
    </xf>
    <xf numFmtId="0" fontId="22" fillId="6" borderId="11" xfId="0" applyFont="1" applyFill="1" applyBorder="1" applyAlignment="1" applyProtection="1">
      <alignment horizontal="center" vertical="center" wrapText="1"/>
      <protection locked="0"/>
    </xf>
    <xf numFmtId="0" fontId="22" fillId="6" borderId="13" xfId="0" applyFont="1" applyFill="1" applyBorder="1" applyAlignment="1" applyProtection="1">
      <alignment horizontal="center" vertical="center" wrapText="1"/>
      <protection locked="0"/>
    </xf>
    <xf numFmtId="0" fontId="21" fillId="0" borderId="0" xfId="0" applyFont="1" applyFill="1" applyBorder="1" applyAlignment="1" applyProtection="1"/>
    <xf numFmtId="0" fontId="12" fillId="0" borderId="5" xfId="0" applyFont="1" applyBorder="1" applyAlignment="1">
      <alignment vertical="center"/>
    </xf>
    <xf numFmtId="0" fontId="7" fillId="0" borderId="0" xfId="0" applyFont="1" applyFill="1" applyBorder="1" applyAlignment="1">
      <alignment vertical="center"/>
    </xf>
    <xf numFmtId="0" fontId="9" fillId="0" borderId="0" xfId="0" applyFont="1" applyFill="1" applyBorder="1" applyAlignment="1"/>
    <xf numFmtId="0" fontId="10" fillId="0" borderId="0" xfId="0" applyFont="1" applyFill="1" applyBorder="1" applyAlignment="1">
      <alignment vertical="center"/>
    </xf>
    <xf numFmtId="0" fontId="21" fillId="3" borderId="8" xfId="0" applyFont="1" applyFill="1" applyBorder="1" applyAlignment="1">
      <alignment vertical="center"/>
    </xf>
    <xf numFmtId="0" fontId="21" fillId="3" borderId="14" xfId="0" applyFont="1" applyFill="1" applyBorder="1" applyAlignment="1">
      <alignment vertical="center"/>
    </xf>
    <xf numFmtId="0" fontId="21" fillId="3" borderId="9" xfId="0" applyFont="1" applyFill="1" applyBorder="1" applyAlignment="1">
      <alignment vertical="center"/>
    </xf>
    <xf numFmtId="0" fontId="11" fillId="0" borderId="22" xfId="1" applyFont="1" applyBorder="1" applyAlignment="1">
      <alignment vertical="center" wrapText="1"/>
    </xf>
    <xf numFmtId="0" fontId="11" fillId="0" borderId="49" xfId="1" applyFont="1" applyBorder="1" applyAlignment="1">
      <alignment vertical="center" wrapText="1"/>
    </xf>
    <xf numFmtId="0" fontId="11" fillId="0" borderId="26" xfId="1" applyFont="1" applyBorder="1" applyAlignment="1">
      <alignment vertical="center" wrapText="1"/>
    </xf>
    <xf numFmtId="0" fontId="21" fillId="4" borderId="8" xfId="0" applyFont="1" applyFill="1" applyBorder="1" applyAlignment="1">
      <alignment vertical="center"/>
    </xf>
    <xf numFmtId="0" fontId="21" fillId="4" borderId="14" xfId="0" applyFont="1" applyFill="1" applyBorder="1" applyAlignment="1">
      <alignment vertical="center"/>
    </xf>
    <xf numFmtId="0" fontId="21" fillId="4" borderId="9" xfId="0" applyFont="1" applyFill="1" applyBorder="1" applyAlignment="1">
      <alignment vertical="center"/>
    </xf>
    <xf numFmtId="0" fontId="11" fillId="0" borderId="43" xfId="1" applyFont="1" applyBorder="1" applyAlignment="1" applyProtection="1">
      <alignment vertical="center" wrapText="1"/>
    </xf>
    <xf numFmtId="0" fontId="11" fillId="0" borderId="49" xfId="1" applyFont="1" applyBorder="1" applyAlignment="1" applyProtection="1">
      <alignment vertical="center" wrapText="1"/>
    </xf>
    <xf numFmtId="0" fontId="11" fillId="0" borderId="32" xfId="1" applyFont="1" applyBorder="1" applyAlignment="1" applyProtection="1">
      <alignment vertical="center" wrapText="1"/>
    </xf>
    <xf numFmtId="49" fontId="21" fillId="4" borderId="29" xfId="0" applyNumberFormat="1" applyFont="1" applyFill="1" applyBorder="1" applyAlignment="1">
      <alignment vertical="center"/>
    </xf>
    <xf numFmtId="49" fontId="21" fillId="4" borderId="30" xfId="0" applyNumberFormat="1" applyFont="1" applyFill="1" applyBorder="1" applyAlignment="1">
      <alignment vertical="center"/>
    </xf>
    <xf numFmtId="49" fontId="21" fillId="4" borderId="31" xfId="0" applyNumberFormat="1" applyFont="1" applyFill="1" applyBorder="1" applyAlignment="1">
      <alignment vertical="center"/>
    </xf>
    <xf numFmtId="0" fontId="11" fillId="0" borderId="49" xfId="1" applyFont="1" applyFill="1" applyBorder="1" applyAlignment="1">
      <alignment vertical="center" wrapText="1"/>
    </xf>
    <xf numFmtId="0" fontId="11" fillId="0" borderId="32" xfId="1" applyFont="1" applyFill="1" applyBorder="1" applyAlignment="1">
      <alignment vertical="center" wrapText="1"/>
    </xf>
    <xf numFmtId="0" fontId="21" fillId="4" borderId="35" xfId="0" applyFont="1" applyFill="1" applyBorder="1" applyAlignment="1">
      <alignment horizontal="centerContinuous" vertical="center"/>
    </xf>
    <xf numFmtId="0" fontId="21" fillId="4" borderId="36" xfId="0" applyFont="1" applyFill="1" applyBorder="1" applyAlignment="1">
      <alignment horizontal="centerContinuous" vertical="center"/>
    </xf>
    <xf numFmtId="0" fontId="21" fillId="4" borderId="39" xfId="0" applyFont="1" applyFill="1" applyBorder="1" applyAlignment="1">
      <alignment horizontal="centerContinuous" vertical="center"/>
    </xf>
    <xf numFmtId="0" fontId="21" fillId="4" borderId="51" xfId="0" applyFont="1" applyFill="1" applyBorder="1" applyAlignment="1">
      <alignment horizontal="center" vertical="center"/>
    </xf>
    <xf numFmtId="0" fontId="21" fillId="4" borderId="64" xfId="0" applyFont="1" applyFill="1" applyBorder="1" applyAlignment="1">
      <alignment horizontal="center" vertical="center" wrapText="1"/>
    </xf>
    <xf numFmtId="0" fontId="21" fillId="4" borderId="64" xfId="0" applyFont="1" applyFill="1" applyBorder="1" applyAlignment="1">
      <alignment horizontal="center" vertical="center"/>
    </xf>
    <xf numFmtId="0" fontId="21" fillId="4" borderId="32" xfId="0" applyFont="1" applyFill="1" applyBorder="1" applyAlignment="1">
      <alignment horizontal="center" vertical="center"/>
    </xf>
    <xf numFmtId="0" fontId="21" fillId="3" borderId="49" xfId="0" applyFont="1" applyFill="1" applyBorder="1" applyAlignment="1">
      <alignment horizontal="center" vertical="center"/>
    </xf>
    <xf numFmtId="165" fontId="16" fillId="0" borderId="6" xfId="0" applyNumberFormat="1" applyFont="1" applyFill="1" applyBorder="1" applyAlignment="1">
      <alignment horizontal="center" vertical="center"/>
    </xf>
    <xf numFmtId="0" fontId="21" fillId="3" borderId="35" xfId="0" applyFont="1" applyFill="1" applyBorder="1" applyAlignment="1">
      <alignment horizontal="centerContinuous" vertical="center"/>
    </xf>
    <xf numFmtId="0" fontId="21" fillId="3" borderId="36" xfId="0" applyFont="1" applyFill="1" applyBorder="1" applyAlignment="1">
      <alignment horizontal="centerContinuous" vertical="center"/>
    </xf>
    <xf numFmtId="0" fontId="21" fillId="3" borderId="39" xfId="0" applyFont="1" applyFill="1" applyBorder="1" applyAlignment="1">
      <alignment horizontal="centerContinuous" vertical="center"/>
    </xf>
    <xf numFmtId="0" fontId="21" fillId="3" borderId="51" xfId="0" applyFont="1" applyFill="1" applyBorder="1" applyAlignment="1">
      <alignment horizontal="center" vertical="center"/>
    </xf>
    <xf numFmtId="0" fontId="21" fillId="3" borderId="64" xfId="0" applyFont="1" applyFill="1" applyBorder="1" applyAlignment="1">
      <alignment horizontal="center" vertical="center" wrapText="1"/>
    </xf>
    <xf numFmtId="0" fontId="21" fillId="3" borderId="64" xfId="0" applyFont="1" applyFill="1" applyBorder="1" applyAlignment="1">
      <alignment horizontal="center" vertical="center"/>
    </xf>
    <xf numFmtId="165" fontId="16" fillId="0" borderId="15" xfId="0" applyNumberFormat="1" applyFont="1" applyFill="1" applyBorder="1" applyAlignment="1">
      <alignment horizontal="center" vertical="center"/>
    </xf>
    <xf numFmtId="0" fontId="11" fillId="0" borderId="43" xfId="1" applyFont="1" applyFill="1" applyBorder="1" applyAlignment="1">
      <alignment horizontal="center" vertical="center" wrapText="1"/>
    </xf>
    <xf numFmtId="0" fontId="8" fillId="0" borderId="22" xfId="0" applyFont="1" applyBorder="1" applyAlignment="1">
      <alignment horizontal="centerContinuous" vertical="justify"/>
    </xf>
    <xf numFmtId="0" fontId="11" fillId="0" borderId="49" xfId="1" applyFont="1" applyBorder="1" applyAlignment="1">
      <alignment wrapText="1"/>
    </xf>
    <xf numFmtId="0" fontId="8" fillId="0" borderId="32" xfId="0" applyFont="1" applyBorder="1"/>
    <xf numFmtId="0" fontId="17" fillId="5" borderId="18" xfId="1" applyFont="1" applyFill="1" applyBorder="1" applyAlignment="1" applyProtection="1">
      <alignment horizontal="left" vertical="center"/>
      <protection locked="0"/>
    </xf>
  </cellXfs>
  <cellStyles count="21">
    <cellStyle name="Comma 2" xfId="11" xr:uid="{00000000-0005-0000-0000-000000000000}"/>
    <cellStyle name="Comma 3" xfId="12" xr:uid="{00000000-0005-0000-0000-000001000000}"/>
    <cellStyle name="Currency" xfId="3" builtinId="4"/>
    <cellStyle name="Hyperlink" xfId="1" builtinId="8"/>
    <cellStyle name="Hyperlink 2" xfId="2" xr:uid="{00000000-0005-0000-0000-000004000000}"/>
    <cellStyle name="Hyperlink 2 2" xfId="18" xr:uid="{00000000-0005-0000-0000-000005000000}"/>
    <cellStyle name="Hyperlink 3" xfId="5" xr:uid="{00000000-0005-0000-0000-000006000000}"/>
    <cellStyle name="Hyperlink 3 2" xfId="19" xr:uid="{00000000-0005-0000-0000-000007000000}"/>
    <cellStyle name="Hyperlink 4" xfId="10" xr:uid="{00000000-0005-0000-0000-000008000000}"/>
    <cellStyle name="Hyperlink 5" xfId="14" xr:uid="{00000000-0005-0000-0000-000009000000}"/>
    <cellStyle name="Normal" xfId="0" builtinId="0"/>
    <cellStyle name="Normal 10" xfId="17" xr:uid="{00000000-0005-0000-0000-00000B000000}"/>
    <cellStyle name="Normal 11" xfId="4" xr:uid="{00000000-0005-0000-0000-00000C000000}"/>
    <cellStyle name="Normal 12 4 2" xfId="20" xr:uid="{00000000-0005-0000-0000-00000D000000}"/>
    <cellStyle name="Normal 13" xfId="8" xr:uid="{00000000-0005-0000-0000-00000E000000}"/>
    <cellStyle name="Normal 14" xfId="16" xr:uid="{00000000-0005-0000-0000-00000F000000}"/>
    <cellStyle name="Normal 15" xfId="9" xr:uid="{00000000-0005-0000-0000-000010000000}"/>
    <cellStyle name="Normal 16" xfId="7" xr:uid="{00000000-0005-0000-0000-000011000000}"/>
    <cellStyle name="Normal 17" xfId="6" xr:uid="{00000000-0005-0000-0000-000012000000}"/>
    <cellStyle name="Normal 3" xfId="15" xr:uid="{00000000-0005-0000-0000-000013000000}"/>
    <cellStyle name="Normal 9" xfId="13" xr:uid="{00000000-0005-0000-0000-000014000000}"/>
  </cellStyles>
  <dxfs count="31">
    <dxf>
      <font>
        <b val="0"/>
        <i val="0"/>
        <strike val="0"/>
        <condense val="0"/>
        <extend val="0"/>
        <outline val="0"/>
        <shadow val="0"/>
        <u val="none"/>
        <vertAlign val="baseline"/>
        <sz val="12"/>
        <color theme="1"/>
        <name val="Avenir LT Std 55 Roman"/>
        <scheme val="none"/>
      </font>
      <fill>
        <patternFill patternType="none">
          <fgColor indexed="64"/>
          <bgColor indexed="65"/>
        </patternFill>
      </fill>
      <alignment horizontal="left" vertical="top" textRotation="0" wrapText="0" indent="0" justifyLastLine="0" shrinkToFit="0" readingOrder="0"/>
      <border outline="0">
        <left style="medium">
          <color indexed="64"/>
        </left>
      </border>
    </dxf>
    <dxf>
      <font>
        <b val="0"/>
        <i val="0"/>
        <strike val="0"/>
        <condense val="0"/>
        <extend val="0"/>
        <outline val="0"/>
        <shadow val="0"/>
        <u val="none"/>
        <vertAlign val="baseline"/>
        <sz val="12"/>
        <color rgb="FF000000"/>
        <name val="Avenir LT Std 55 Roman"/>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venir LT Std 55 Roman"/>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venir LT Std 55 Roman"/>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border>
    </dxf>
    <dxf>
      <font>
        <b val="0"/>
        <i val="0"/>
        <strike val="0"/>
        <condense val="0"/>
        <extend val="0"/>
        <outline val="0"/>
        <shadow val="0"/>
        <u val="none"/>
        <vertAlign val="baseline"/>
        <sz val="12"/>
        <color theme="1"/>
        <name val="Avenir LT Std 55 Roman"/>
        <scheme val="none"/>
      </font>
      <fill>
        <patternFill patternType="solid">
          <fgColor indexed="64"/>
          <bgColor theme="0"/>
        </patternFill>
      </fill>
      <alignment horizontal="left" vertical="top" textRotation="0" wrapText="0" indent="0" justifyLastLine="0" shrinkToFit="0" readingOrder="0"/>
      <border outline="0">
        <left style="medium">
          <color indexed="64"/>
        </left>
      </border>
    </dxf>
    <dxf>
      <font>
        <b val="0"/>
        <i val="0"/>
        <strike val="0"/>
        <condense val="0"/>
        <extend val="0"/>
        <outline val="0"/>
        <shadow val="0"/>
        <u val="none"/>
        <vertAlign val="baseline"/>
        <sz val="12"/>
        <color rgb="FF000000"/>
        <name val="Avenir LT Std 55 Roman"/>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venir LT Std 55 Roman"/>
        <scheme val="none"/>
      </font>
      <alignment horizontal="left"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left style="medium">
          <color indexed="64"/>
        </left>
      </border>
    </dxf>
    <dxf>
      <font>
        <b val="0"/>
        <i val="0"/>
        <strike val="0"/>
        <condense val="0"/>
        <extend val="0"/>
        <outline val="0"/>
        <shadow val="0"/>
        <u val="none"/>
        <vertAlign val="baseline"/>
        <sz val="12"/>
        <color theme="1"/>
        <name val="Avenir LT Std 55 Roman"/>
        <scheme val="none"/>
      </font>
      <numFmt numFmtId="0" formatCode="General"/>
      <fill>
        <patternFill patternType="solid">
          <fgColor indexed="64"/>
          <bgColor theme="0" tint="-4.9989318521683403E-2"/>
        </patternFill>
      </fill>
      <border diagonalUp="0" diagonalDown="0">
        <left/>
        <right/>
        <top style="thin">
          <color indexed="64"/>
        </top>
        <bottom style="thin">
          <color indexed="64"/>
        </bottom>
      </border>
    </dxf>
    <dxf>
      <font>
        <b val="0"/>
        <i val="0"/>
        <strike val="0"/>
        <condense val="0"/>
        <extend val="0"/>
        <outline val="0"/>
        <shadow val="0"/>
        <u val="none"/>
        <vertAlign val="baseline"/>
        <sz val="12"/>
        <color theme="1"/>
        <name val="Avenir LT Std 55 Roman"/>
        <scheme val="none"/>
      </font>
      <numFmt numFmtId="166" formatCode="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venir LT Std 55 Roman"/>
        <scheme val="none"/>
      </font>
      <numFmt numFmtId="166" formatCode="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right"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Avenir LT Std 55 Roman"/>
        <scheme val="none"/>
      </font>
      <numFmt numFmtId="4" formatCode="#,##0.00"/>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2"/>
        <color theme="1"/>
        <name val="Avenir LT Std 55 Roman"/>
        <scheme val="none"/>
      </font>
      <numFmt numFmtId="169" formatCode="_(&quot;$&quot;* #,##0_);_(&quot;$&quot;* \(#,##0\);_(&quot;$&quot;* &quot;-&quot;??_);_(@_)"/>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2"/>
        <color theme="1"/>
        <name val="Avenir LT Std 55 Roman"/>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style="thin">
          <color indexed="64"/>
        </horizontal>
      </border>
      <protection locked="1" hidden="0"/>
    </dxf>
    <dxf>
      <font>
        <strike val="0"/>
        <outline val="0"/>
        <shadow val="0"/>
        <vertAlign val="baseline"/>
        <name val="Avenir LT Std 55 Roman"/>
        <scheme val="none"/>
      </font>
      <border diagonalUp="0" diagonalDown="0">
        <left/>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style="thin">
          <color indexed="64"/>
        </horizontal>
      </border>
      <protection locked="1" hidden="0"/>
    </dxf>
    <dxf>
      <font>
        <strike val="0"/>
        <outline val="0"/>
        <shadow val="0"/>
        <vertAlign val="baseline"/>
        <name val="Avenir LT Std 55 Roman"/>
        <scheme val="none"/>
      </font>
      <protection locked="1" hidden="0"/>
    </dxf>
    <dxf>
      <font>
        <strike val="0"/>
        <outline val="0"/>
        <shadow val="0"/>
        <vertAlign val="baseline"/>
        <name val="Avenir LT Std 55 Roman"/>
        <scheme val="none"/>
      </font>
      <alignment horizontal="center" vertical="center" textRotation="0" wrapText="0" indent="0" justifyLastLine="0" shrinkToFit="0" readingOrder="0"/>
      <protection locked="1" hidden="0"/>
    </dxf>
  </dxfs>
  <tableStyles count="0" defaultTableStyle="TableStyleMedium2" defaultPivotStyle="PivotStyleLight16"/>
  <colors>
    <mruColors>
      <color rgb="FFF6FE94"/>
      <color rgb="FF0000FF"/>
      <color rgb="FFF8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1742098</xdr:colOff>
      <xdr:row>5</xdr:row>
      <xdr:rowOff>179615</xdr:rowOff>
    </xdr:to>
    <xdr:pic>
      <xdr:nvPicPr>
        <xdr:cNvPr id="2" name="Picture 1" descr="Logo: California Climate Investments- Cap and Trade Dollars at Work">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1743463</xdr:colOff>
      <xdr:row>6</xdr:row>
      <xdr:rowOff>180980</xdr:rowOff>
    </xdr:to>
    <xdr:pic>
      <xdr:nvPicPr>
        <xdr:cNvPr id="2" name="Picture 1" descr="Logo: California Climate Investments- Cap and Trade Dollars at Work">
          <a:extLst>
            <a:ext uri="{FF2B5EF4-FFF2-40B4-BE49-F238E27FC236}">
              <a16:creationId xmlns:a16="http://schemas.microsoft.com/office/drawing/2014/main" id="{CB38636A-9ABC-4A7F-BD16-6E1FD77933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228600"/>
          <a:ext cx="1744819" cy="13253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2</xdr:col>
      <xdr:colOff>1561122</xdr:colOff>
      <xdr:row>5</xdr:row>
      <xdr:rowOff>220458</xdr:rowOff>
    </xdr:to>
    <xdr:pic>
      <xdr:nvPicPr>
        <xdr:cNvPr id="3" name="Picture 2" descr="CCI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0"/>
          <a:ext cx="1732572" cy="137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1742113</xdr:colOff>
      <xdr:row>6</xdr:row>
      <xdr:rowOff>179630</xdr:rowOff>
    </xdr:to>
    <xdr:pic>
      <xdr:nvPicPr>
        <xdr:cNvPr id="2" name="Picture 1" descr="Logo: California Climate Investments- Cap and Trade Dollars at Work">
          <a:extLst>
            <a:ext uri="{FF2B5EF4-FFF2-40B4-BE49-F238E27FC236}">
              <a16:creationId xmlns:a16="http://schemas.microsoft.com/office/drawing/2014/main" id="{49A118C6-BC31-4669-B39F-7B549512C4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228600"/>
          <a:ext cx="1744819" cy="13253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1744844</xdr:colOff>
      <xdr:row>6</xdr:row>
      <xdr:rowOff>182361</xdr:rowOff>
    </xdr:to>
    <xdr:pic>
      <xdr:nvPicPr>
        <xdr:cNvPr id="2" name="Picture 1" descr="Logo: California Climate Investments- Cap and Trade Dollars at Work">
          <a:extLst>
            <a:ext uri="{FF2B5EF4-FFF2-40B4-BE49-F238E27FC236}">
              <a16:creationId xmlns:a16="http://schemas.microsoft.com/office/drawing/2014/main" id="{57607294-AEFF-4FB7-85CF-D0C52D2430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228600"/>
          <a:ext cx="1744819" cy="13253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1744823</xdr:colOff>
      <xdr:row>6</xdr:row>
      <xdr:rowOff>182340</xdr:rowOff>
    </xdr:to>
    <xdr:pic>
      <xdr:nvPicPr>
        <xdr:cNvPr id="2" name="Picture 1" descr="Logo: California Climate Investments- Cap and Trade Dollars at Work">
          <a:extLst>
            <a:ext uri="{FF2B5EF4-FFF2-40B4-BE49-F238E27FC236}">
              <a16:creationId xmlns:a16="http://schemas.microsoft.com/office/drawing/2014/main" id="{ADE9D693-29E8-4ECC-9699-3346FFE82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28600"/>
          <a:ext cx="1744819" cy="13253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0</xdr:col>
      <xdr:colOff>2020740</xdr:colOff>
      <xdr:row>7</xdr:row>
      <xdr:rowOff>1361</xdr:rowOff>
    </xdr:to>
    <xdr:pic>
      <xdr:nvPicPr>
        <xdr:cNvPr id="5" name="Picture 4" descr="CCI Logo">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2020732" cy="16478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2370305</xdr:colOff>
      <xdr:row>8</xdr:row>
      <xdr:rowOff>25862</xdr:rowOff>
    </xdr:to>
    <xdr:pic>
      <xdr:nvPicPr>
        <xdr:cNvPr id="4" name="Picture 3" descr="CCI Logo">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0" y="0"/>
          <a:ext cx="2373036" cy="18668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CSISD\CIB%20Benefits%20Section\State%20Agency%20Program%20FY%202016-17\LCTOP\QM\caltrans_lctop_finalar_16-1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1B%20Bond\Emissions%20Estimates\Calculators\2010%20Updated%20Calculators\TruckCalculator\updatestarted0428201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hyper\AppData\Local\Microsoft\Windows\INetCache\Content.Outlook\4MZFQNMK\Calculator%20Template_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CSISD\Cap%20and%20Trade\LCTOP\02%20Program\02%20FY15-16\04%20Forms\5%20LCTOP%20Allocation%20Request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CIA%20Section\CDFA%20-%20Digesters\FY%202018-19\QM%20development\Posted%20version\cdfa_ddrdp_finalcalculator_1-23-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yhuft\Downloads\sgc_ahsc_finalrevisedcalc_16-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yhuft\Downloads\cdfa_ammp_finalcalculator_2-8-19%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yhuft\Downloads\cnra_ug_finalcalculator_version2_020419%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IA%20Section\Agency%20Programs\CalRecycle\CalRecycle%20FY%202019-20\Community%20Composting\QM\calrecycle_organicsdraftcalc%20with%20community%20compost%20v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dipalma\AppData\Local\Microsoft\Windows\INetCache\Content.Outlook\5H5EMIOB\Revised%20FY%2017-18%20Funding%20Plan%20Quantification-1012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QISD\Div\CIB%20Benefits%20Section\State%20Agency%20Program%20FY%202018-19\TIRCP\QM\Draft\calsta_tircp_draftcalculator_18-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Request"/>
      <sheetName val="AA"/>
      <sheetName val="C&amp;A"/>
      <sheetName val="QM-Tool"/>
      <sheetName val="QM Sum"/>
      <sheetName val="Funding Plan"/>
      <sheetName val="AR_Sum"/>
      <sheetName val="AR tables"/>
      <sheetName val="EF Default Tables"/>
      <sheetName val="GHG Calcs"/>
      <sheetName val="Defaults"/>
      <sheetName val="Van"/>
      <sheetName val="Cut-A-Way"/>
      <sheetName val="Over-Road Coach"/>
      <sheetName val="Transit Bus"/>
      <sheetName val="Auto GH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ow r="2">
          <cell r="B2">
            <v>2015</v>
          </cell>
          <cell r="C2" t="str">
            <v>Alameda</v>
          </cell>
          <cell r="D2" t="str">
            <v>Great Basin</v>
          </cell>
          <cell r="E2" t="str">
            <v>New/Expanded Service</v>
          </cell>
          <cell r="H2" t="str">
            <v>Implement new transit service</v>
          </cell>
          <cell r="S2" t="str">
            <v>Bike-share</v>
          </cell>
          <cell r="T2" t="str">
            <v>Cut-A-Way</v>
          </cell>
          <cell r="U2" t="str">
            <v>County</v>
          </cell>
          <cell r="W2" t="str">
            <v>Yes</v>
          </cell>
          <cell r="Y2" t="str">
            <v>Biodiesel (gal)</v>
          </cell>
          <cell r="Z2" t="str">
            <v>Vehicle Replacement</v>
          </cell>
        </row>
        <row r="3">
          <cell r="B3">
            <v>2016</v>
          </cell>
          <cell r="C3" t="str">
            <v>Alpine</v>
          </cell>
          <cell r="D3" t="str">
            <v>Lake County (Air Basin)</v>
          </cell>
          <cell r="E3" t="str">
            <v>Service Improvements</v>
          </cell>
          <cell r="H3" t="str">
            <v>Expand/Enhance transit service</v>
          </cell>
          <cell r="S3" t="str">
            <v>Ferry</v>
          </cell>
          <cell r="T3" t="str">
            <v>Ferry</v>
          </cell>
          <cell r="U3" t="str">
            <v>Air Basin</v>
          </cell>
          <cell r="W3" t="str">
            <v>No</v>
          </cell>
          <cell r="Y3" t="str">
            <v>CNG (ft3)</v>
          </cell>
          <cell r="Z3" t="str">
            <v>Not Applicable</v>
          </cell>
        </row>
        <row r="4">
          <cell r="B4">
            <v>2017</v>
          </cell>
          <cell r="C4" t="str">
            <v>Amador</v>
          </cell>
          <cell r="D4" t="str">
            <v>Lake Tahoe</v>
          </cell>
          <cell r="E4" t="str">
            <v>Capital Improvements</v>
          </cell>
          <cell r="H4" t="str">
            <v xml:space="preserve">Provide alternative transit options
</v>
          </cell>
          <cell r="S4" t="str">
            <v>Heavy Rail</v>
          </cell>
          <cell r="T4" t="str">
            <v>Heavy Rail</v>
          </cell>
          <cell r="Y4" t="str">
            <v>Diesel (gal)</v>
          </cell>
          <cell r="Z4" t="str">
            <v>Fuel Reductions</v>
          </cell>
        </row>
        <row r="5">
          <cell r="B5">
            <v>2018</v>
          </cell>
          <cell r="C5" t="str">
            <v>Butte</v>
          </cell>
          <cell r="D5" t="str">
            <v>Mojave Desert</v>
          </cell>
          <cell r="E5" t="str">
            <v>Cleaner Vehicles</v>
          </cell>
          <cell r="H5" t="str">
            <v xml:space="preserve">Transit vouchers
</v>
          </cell>
          <cell r="S5" t="str">
            <v>Intercity/Express Bus (Long Distance)</v>
          </cell>
          <cell r="T5" t="str">
            <v>Light Rail</v>
          </cell>
          <cell r="Y5" t="str">
            <v>Electric (KWh)</v>
          </cell>
        </row>
        <row r="6">
          <cell r="B6">
            <v>2019</v>
          </cell>
          <cell r="C6" t="str">
            <v>Calaveras</v>
          </cell>
          <cell r="D6" t="str">
            <v>Mountain Counties</v>
          </cell>
          <cell r="H6" t="str">
            <v>Network/fare integration</v>
          </cell>
          <cell r="S6" t="str">
            <v>Light Rail</v>
          </cell>
          <cell r="T6" t="str">
            <v>Over-Road Coach</v>
          </cell>
          <cell r="Y6" t="str">
            <v>Gasoline (gal)</v>
          </cell>
        </row>
        <row r="7">
          <cell r="B7">
            <v>2020</v>
          </cell>
          <cell r="C7" t="str">
            <v>Colusa</v>
          </cell>
          <cell r="D7" t="str">
            <v>North Central Coast</v>
          </cell>
          <cell r="S7" t="str">
            <v>Local/ Intercity Bus (Short Distances)</v>
          </cell>
          <cell r="T7" t="str">
            <v>Streetcar</v>
          </cell>
          <cell r="Y7" t="str">
            <v>Hydrogen Fuel Cell (kg)</v>
          </cell>
        </row>
        <row r="8">
          <cell r="B8">
            <v>2021</v>
          </cell>
          <cell r="C8" t="str">
            <v>Contra Costa</v>
          </cell>
          <cell r="D8" t="str">
            <v>North Coast</v>
          </cell>
          <cell r="H8" t="str">
            <v>Purchase zero-emission vehicle(s)</v>
          </cell>
          <cell r="S8" t="str">
            <v>Multi-modal</v>
          </cell>
          <cell r="T8" t="str">
            <v>Transit Bus</v>
          </cell>
          <cell r="Y8" t="str">
            <v>LNG (gal)</v>
          </cell>
        </row>
        <row r="9">
          <cell r="B9">
            <v>2022</v>
          </cell>
          <cell r="C9" t="str">
            <v>Del Norte</v>
          </cell>
          <cell r="D9" t="str">
            <v>Northeast Plateau</v>
          </cell>
          <cell r="H9" t="str">
            <v>Purchase replacement zero-emission/hybrid vehicle(s)</v>
          </cell>
          <cell r="S9" t="str">
            <v>Shuttle</v>
          </cell>
          <cell r="T9" t="str">
            <v>Van</v>
          </cell>
          <cell r="Y9" t="str">
            <v>Renewable Diesel (gal)</v>
          </cell>
        </row>
        <row r="10">
          <cell r="B10">
            <v>2023</v>
          </cell>
          <cell r="C10" t="str">
            <v>El Dorado</v>
          </cell>
          <cell r="D10" t="str">
            <v>Sacramento Valley</v>
          </cell>
          <cell r="H10" t="str">
            <v>Install new transit facilities</v>
          </cell>
          <cell r="S10" t="str">
            <v>Streetcar</v>
          </cell>
          <cell r="Y10" t="str">
            <v>Renewable Natural Gas (ft3)</v>
          </cell>
        </row>
        <row r="11">
          <cell r="B11">
            <v>2024</v>
          </cell>
          <cell r="C11" t="str">
            <v>Fresno</v>
          </cell>
          <cell r="D11" t="str">
            <v>Salton Sea</v>
          </cell>
          <cell r="H11" t="str">
            <v>Upgrade transit facilities</v>
          </cell>
          <cell r="S11" t="str">
            <v>Vanpool</v>
          </cell>
        </row>
        <row r="12">
          <cell r="A12">
            <v>2022</v>
          </cell>
          <cell r="B12">
            <v>2025</v>
          </cell>
          <cell r="C12" t="str">
            <v>Glenn</v>
          </cell>
          <cell r="D12" t="str">
            <v>San Diego (Air Basin)</v>
          </cell>
          <cell r="H12" t="str">
            <v>Upgrade transit vehicle(s)</v>
          </cell>
        </row>
        <row r="13">
          <cell r="A13">
            <v>2021</v>
          </cell>
          <cell r="B13">
            <v>2026</v>
          </cell>
          <cell r="C13" t="str">
            <v>Humboldt</v>
          </cell>
          <cell r="D13" t="str">
            <v>San Francisco Bay Area</v>
          </cell>
        </row>
        <row r="14">
          <cell r="A14">
            <v>2020</v>
          </cell>
          <cell r="B14">
            <v>2027</v>
          </cell>
          <cell r="C14" t="str">
            <v>Imperial</v>
          </cell>
          <cell r="D14" t="str">
            <v>San Joaquin Valley</v>
          </cell>
        </row>
        <row r="15">
          <cell r="A15">
            <v>2019</v>
          </cell>
          <cell r="B15">
            <v>2028</v>
          </cell>
          <cell r="C15" t="str">
            <v>Inyo</v>
          </cell>
          <cell r="D15" t="str">
            <v>South Central Coast</v>
          </cell>
        </row>
        <row r="16">
          <cell r="A16">
            <v>2018</v>
          </cell>
          <cell r="B16">
            <v>2029</v>
          </cell>
          <cell r="C16" t="str">
            <v>Kern</v>
          </cell>
          <cell r="D16" t="str">
            <v>South Coast</v>
          </cell>
        </row>
        <row r="17">
          <cell r="A17">
            <v>2017</v>
          </cell>
          <cell r="B17">
            <v>2030</v>
          </cell>
          <cell r="C17" t="str">
            <v>Kings</v>
          </cell>
        </row>
        <row r="18">
          <cell r="A18">
            <v>2016</v>
          </cell>
          <cell r="B18">
            <v>2031</v>
          </cell>
          <cell r="C18" t="str">
            <v>Lake (County)</v>
          </cell>
        </row>
        <row r="19">
          <cell r="A19">
            <v>2015</v>
          </cell>
          <cell r="B19">
            <v>2032</v>
          </cell>
          <cell r="C19" t="str">
            <v>Lassen</v>
          </cell>
        </row>
        <row r="20">
          <cell r="A20">
            <v>2014</v>
          </cell>
          <cell r="B20">
            <v>2033</v>
          </cell>
          <cell r="C20" t="str">
            <v>Los Angeles</v>
          </cell>
        </row>
        <row r="21">
          <cell r="A21">
            <v>2013</v>
          </cell>
          <cell r="B21">
            <v>2034</v>
          </cell>
          <cell r="C21" t="str">
            <v>Madera</v>
          </cell>
        </row>
        <row r="22">
          <cell r="A22">
            <v>2012</v>
          </cell>
          <cell r="B22">
            <v>2035</v>
          </cell>
          <cell r="C22" t="str">
            <v>Marin</v>
          </cell>
        </row>
        <row r="23">
          <cell r="A23">
            <v>2011</v>
          </cell>
          <cell r="B23">
            <v>2036</v>
          </cell>
          <cell r="C23" t="str">
            <v>Mariposa</v>
          </cell>
        </row>
        <row r="24">
          <cell r="A24">
            <v>2010</v>
          </cell>
          <cell r="B24">
            <v>2037</v>
          </cell>
          <cell r="C24" t="str">
            <v>Mendocino</v>
          </cell>
        </row>
        <row r="25">
          <cell r="A25">
            <v>2009</v>
          </cell>
          <cell r="B25">
            <v>2038</v>
          </cell>
          <cell r="C25" t="str">
            <v>Merced</v>
          </cell>
        </row>
        <row r="26">
          <cell r="A26">
            <v>2008</v>
          </cell>
          <cell r="B26">
            <v>2039</v>
          </cell>
          <cell r="C26" t="str">
            <v>Modoc</v>
          </cell>
        </row>
        <row r="27">
          <cell r="A27">
            <v>2007</v>
          </cell>
          <cell r="B27">
            <v>2040</v>
          </cell>
          <cell r="C27" t="str">
            <v>Mono</v>
          </cell>
        </row>
        <row r="28">
          <cell r="A28">
            <v>2006</v>
          </cell>
          <cell r="B28">
            <v>2041</v>
          </cell>
          <cell r="C28" t="str">
            <v>Monterey</v>
          </cell>
        </row>
        <row r="29">
          <cell r="A29">
            <v>2005</v>
          </cell>
          <cell r="B29">
            <v>2042</v>
          </cell>
          <cell r="C29" t="str">
            <v>Napa</v>
          </cell>
        </row>
        <row r="30">
          <cell r="A30">
            <v>2004</v>
          </cell>
          <cell r="B30">
            <v>2043</v>
          </cell>
          <cell r="C30" t="str">
            <v>Nevada</v>
          </cell>
        </row>
        <row r="31">
          <cell r="A31">
            <v>2003</v>
          </cell>
          <cell r="B31">
            <v>2044</v>
          </cell>
          <cell r="C31" t="str">
            <v>Orange</v>
          </cell>
        </row>
        <row r="32">
          <cell r="A32">
            <v>2002</v>
          </cell>
          <cell r="B32">
            <v>2045</v>
          </cell>
          <cell r="C32" t="str">
            <v>Placer</v>
          </cell>
        </row>
        <row r="33">
          <cell r="A33">
            <v>2001</v>
          </cell>
          <cell r="B33">
            <v>2046</v>
          </cell>
          <cell r="C33" t="str">
            <v>Plumas</v>
          </cell>
        </row>
        <row r="34">
          <cell r="A34">
            <v>2000</v>
          </cell>
          <cell r="B34">
            <v>2047</v>
          </cell>
          <cell r="C34" t="str">
            <v>Riverside</v>
          </cell>
        </row>
        <row r="35">
          <cell r="A35">
            <v>1999</v>
          </cell>
          <cell r="B35">
            <v>2048</v>
          </cell>
          <cell r="C35" t="str">
            <v>Sacramento</v>
          </cell>
        </row>
        <row r="36">
          <cell r="A36">
            <v>1998</v>
          </cell>
          <cell r="B36">
            <v>2049</v>
          </cell>
          <cell r="C36" t="str">
            <v>San Benito</v>
          </cell>
        </row>
        <row r="37">
          <cell r="A37">
            <v>1997</v>
          </cell>
          <cell r="B37">
            <v>2050</v>
          </cell>
          <cell r="C37" t="str">
            <v>San Bernardino</v>
          </cell>
        </row>
        <row r="38">
          <cell r="A38">
            <v>1996</v>
          </cell>
          <cell r="C38" t="str">
            <v>San Diego (County)</v>
          </cell>
        </row>
        <row r="39">
          <cell r="A39">
            <v>1995</v>
          </cell>
          <cell r="C39" t="str">
            <v>San Francisco (County)</v>
          </cell>
        </row>
        <row r="40">
          <cell r="A40">
            <v>1994</v>
          </cell>
          <cell r="C40" t="str">
            <v>San Joaquin</v>
          </cell>
        </row>
        <row r="41">
          <cell r="A41">
            <v>1993</v>
          </cell>
          <cell r="C41" t="str">
            <v>San Luis Obispo</v>
          </cell>
        </row>
        <row r="42">
          <cell r="A42">
            <v>1992</v>
          </cell>
          <cell r="C42" t="str">
            <v>San Mateo</v>
          </cell>
        </row>
        <row r="43">
          <cell r="A43">
            <v>1991</v>
          </cell>
          <cell r="C43" t="str">
            <v>Santa Barbara</v>
          </cell>
        </row>
        <row r="44">
          <cell r="A44">
            <v>1990</v>
          </cell>
          <cell r="C44" t="str">
            <v>Santa Clara</v>
          </cell>
        </row>
        <row r="45">
          <cell r="A45">
            <v>1989</v>
          </cell>
          <cell r="C45" t="str">
            <v>Santa Cruz</v>
          </cell>
        </row>
        <row r="46">
          <cell r="A46">
            <v>1988</v>
          </cell>
          <cell r="C46" t="str">
            <v>Shasta</v>
          </cell>
        </row>
        <row r="47">
          <cell r="A47">
            <v>1987</v>
          </cell>
          <cell r="C47" t="str">
            <v>Sierra</v>
          </cell>
        </row>
        <row r="48">
          <cell r="A48">
            <v>1986</v>
          </cell>
          <cell r="C48" t="str">
            <v>Siskiyou</v>
          </cell>
        </row>
        <row r="49">
          <cell r="A49">
            <v>1985</v>
          </cell>
          <cell r="C49" t="str">
            <v>Solano</v>
          </cell>
        </row>
        <row r="50">
          <cell r="A50">
            <v>1984</v>
          </cell>
          <cell r="C50" t="str">
            <v>Sonoma</v>
          </cell>
        </row>
        <row r="51">
          <cell r="A51">
            <v>1983</v>
          </cell>
          <cell r="C51" t="str">
            <v>Stanislaus</v>
          </cell>
        </row>
        <row r="52">
          <cell r="A52">
            <v>1982</v>
          </cell>
          <cell r="C52" t="str">
            <v>Sutter</v>
          </cell>
        </row>
        <row r="53">
          <cell r="A53">
            <v>1981</v>
          </cell>
          <cell r="C53" t="str">
            <v>Tehama</v>
          </cell>
        </row>
        <row r="54">
          <cell r="A54">
            <v>1980</v>
          </cell>
          <cell r="C54" t="str">
            <v>Trinity</v>
          </cell>
        </row>
        <row r="55">
          <cell r="A55">
            <v>1979</v>
          </cell>
          <cell r="C55" t="str">
            <v>Tulare</v>
          </cell>
        </row>
        <row r="56">
          <cell r="A56">
            <v>1978</v>
          </cell>
          <cell r="C56" t="str">
            <v>Tuolumne</v>
          </cell>
        </row>
        <row r="57">
          <cell r="A57">
            <v>1977</v>
          </cell>
          <cell r="C57" t="str">
            <v>Ventura</v>
          </cell>
        </row>
        <row r="58">
          <cell r="A58">
            <v>1976</v>
          </cell>
          <cell r="C58" t="str">
            <v>Yolo</v>
          </cell>
        </row>
        <row r="59">
          <cell r="A59">
            <v>1975</v>
          </cell>
          <cell r="C59" t="str">
            <v>Yuba</v>
          </cell>
        </row>
        <row r="60">
          <cell r="A60">
            <v>1974</v>
          </cell>
        </row>
      </sheetData>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Sample Inputs"/>
      <sheetName val="Input Data"/>
      <sheetName val="Benefits Summary"/>
      <sheetName val="V"/>
      <sheetName val="Calc Inputs"/>
      <sheetName val="Final Calculations"/>
      <sheetName val="3-Way-Truck8to8"/>
      <sheetName val="3-Way-TruckFinal"/>
      <sheetName val="3-Way-Truck8to8drayage"/>
      <sheetName val="3-Way-Truck7to7drayage"/>
      <sheetName val="3-Way-Truck7to7"/>
      <sheetName val="Final Calculationsclass7"/>
      <sheetName val="Final Calculationsclass8"/>
      <sheetName val="Baseline Calculations Class 8"/>
      <sheetName val="Baseline Cals Drayage Class8"/>
      <sheetName val="Baseline Calculations Class 7"/>
      <sheetName val="Baseline Cals Drayage Class7"/>
      <sheetName val="Funding Check"/>
      <sheetName val="HYBRID_Class8"/>
      <sheetName val="HYBRID_Class7"/>
      <sheetName val="DIESEL-LNG-CNG_Class8"/>
      <sheetName val="DIESEL-LNG-CNG_Class7"/>
      <sheetName val="RETROFITClass7"/>
      <sheetName val="RETROFITClass8"/>
      <sheetName val="2-truckfinal"/>
      <sheetName val="2-truck-newtruck7"/>
      <sheetName val="2-truck-newtruck8"/>
      <sheetName val="2-truckbaseline7"/>
      <sheetName val="2-truckbaselinedrayageclass7"/>
      <sheetName val="2-truckbaseline8"/>
      <sheetName val="2-truckbaselinedrayageclass8"/>
      <sheetName val="ER Diesel "/>
      <sheetName val="Valid E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F4" t="str">
            <v>diesel</v>
          </cell>
        </row>
        <row r="5">
          <cell r="F5" t="str">
            <v>LNG/CNG</v>
          </cell>
        </row>
        <row r="6">
          <cell r="F6" t="str">
            <v>Hybrid</v>
          </cell>
        </row>
        <row r="7">
          <cell r="F7" t="str">
            <v>Electric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Inputs"/>
      <sheetName val="GHG Summary"/>
      <sheetName val="Co-benefits Summary"/>
      <sheetName val="Definitions -OR- Conversions"/>
      <sheetName val="Documentation"/>
      <sheetName val="CCIRTS &lt;HIDE&gt;"/>
      <sheetName val="Defaults &lt;HIDE&gt;"/>
    </sheetNames>
    <sheetDataSet>
      <sheetData sheetId="0">
        <row r="1">
          <cell r="B1" t="str">
            <v>California Air Resources Board</v>
          </cell>
        </row>
        <row r="3">
          <cell r="B3" t="str">
            <v>Benefits Calculator Tool</v>
          </cell>
        </row>
        <row r="6">
          <cell r="B6" t="str">
            <v xml:space="preserve">California Climate Investments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llocation-Request"/>
      <sheetName val="Attchment A"/>
      <sheetName val="Attchment B"/>
      <sheetName val="Sheet2"/>
    </sheetNames>
    <sheetDataSet>
      <sheetData sheetId="0"/>
      <sheetData sheetId="1"/>
      <sheetData sheetId="2"/>
      <sheetData sheetId="3"/>
      <sheetData sheetId="4">
        <row r="3">
          <cell r="A3" t="str">
            <v xml:space="preserve">A1: Implement new transit service </v>
          </cell>
        </row>
        <row r="4">
          <cell r="A4" t="str">
            <v>A2: Expand/Enhance transit service</v>
          </cell>
        </row>
        <row r="5">
          <cell r="A5" t="str">
            <v>A3: Provide alternative transit options</v>
          </cell>
        </row>
        <row r="6">
          <cell r="A6" t="str">
            <v>A4: Network/fare integration</v>
          </cell>
        </row>
        <row r="7">
          <cell r="A7" t="str">
            <v>A5: Free or reduced-fare transit vouchers</v>
          </cell>
        </row>
        <row r="8">
          <cell r="A8" t="str">
            <v>Ai: Purchase, operate and maintain zero-emission or hybrid vehicles and equipment</v>
          </cell>
        </row>
        <row r="9">
          <cell r="A9" t="str">
            <v>Aii: Install infrastructure to support zero-emission or plug-in hybid vehicles and equipment</v>
          </cell>
        </row>
        <row r="10">
          <cell r="A10" t="str">
            <v>Aiii: Install infrastructure to support natural gas or other low carbon alternative fuels</v>
          </cell>
        </row>
        <row r="11">
          <cell r="A11" t="str">
            <v xml:space="preserve">Aiv: Install renewable energy at transit facilities </v>
          </cell>
        </row>
        <row r="12">
          <cell r="A12" t="str">
            <v>B1: Install new stops/stations for local bus, intercity rail, commuter bus or rail service</v>
          </cell>
        </row>
        <row r="13">
          <cell r="A13" t="str">
            <v xml:space="preserve">B2: Install new transit stop/station that connect to bike paths/pedestrian path </v>
          </cell>
        </row>
        <row r="14">
          <cell r="A14" t="str">
            <v>B3: Upgrade transit stops/stations to support active transportation and encourages ridership</v>
          </cell>
        </row>
        <row r="15">
          <cell r="A15" t="str">
            <v>B4: Upgrade transit vehicles to support active transportation and encourage ridership</v>
          </cell>
        </row>
        <row r="16">
          <cell r="A16" t="str">
            <v>Bi: Install renewable energy at transit facilities</v>
          </cell>
        </row>
        <row r="17">
          <cell r="A17" t="str">
            <v>Bii: Maintenance or operations to support expanded transit facilities and enhancements</v>
          </cell>
        </row>
        <row r="20">
          <cell r="A20" t="str">
            <v>LCTP 1A: Project provides incentives for vehicles or equipment to those with a physical address in a disadvantaged community.</v>
          </cell>
        </row>
        <row r="21">
          <cell r="A21" t="str">
            <v>LCTP 1B: Project provides incentives for vehicles or equipment that will be domiciled in a disadvantaged community.</v>
          </cell>
        </row>
        <row r="22">
          <cell r="A22" t="str">
            <v>LCTP 1C: Project provides incentives for vehicles or equipment that reduce air pollution on fixed routes that are primarily within a disadvantaged community or vehicles that serve transit stations or stops in a disadvantaged community.</v>
          </cell>
        </row>
        <row r="23">
          <cell r="A23" t="str">
            <v>LCTP 1D: Project provides greater mobility and increased access to clean transportation for disadvantaged community residents by placing services in a disadvantaged community, including ride-sharing, car-sharing, or other advanced technology mobility options.</v>
          </cell>
        </row>
        <row r="24">
          <cell r="A24" t="str">
            <v>LCTP 2A: Project provides incentives for vehicles or equipment to those with a physical address in a ZIP code that contains a disadvantaged community census tract.</v>
          </cell>
        </row>
        <row r="25">
          <cell r="A25" t="str">
            <v>LCTP 2B: Project provides incentives for freight vehicles or equipment that primarily serve freight hubs** located in a ZIP code that contains a disadvantaged community census tract, as identified in Table 2.A-1,  Appendix 2.A,  of Volume 2 of the Funding Guidelines.</v>
          </cell>
        </row>
        <row r="26">
          <cell r="A26" t="str">
            <v>LCTP 2C:  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v>
          </cell>
        </row>
        <row r="27">
          <cell r="A27" t="str">
            <v>TP 1A: Project provides improved transit or intercity rail service for stations or stops in a disadvantaged community.</v>
          </cell>
        </row>
        <row r="28">
          <cell r="A28" t="str">
            <v>TP 1B:  Project provides transit incentives to residents with a physical address in a disadvantaged community.</v>
          </cell>
        </row>
        <row r="29">
          <cell r="A29" t="str">
            <v>TP 1C: Project improves transit connectivity at stations or stops in a disadvantaged community.</v>
          </cell>
        </row>
        <row r="30">
          <cell r="A30" t="str">
            <v>TP 1D: Project improves connectivity between travel modes for vehicles or equipment that service stations or stops in a disadvantaged community.</v>
          </cell>
        </row>
        <row r="31">
          <cell r="A31" t="str">
            <v>TP 1E: Project creates or improves infrastructure or equipment that reduces air pollution at a station, stop or transit facility in a disadvantaged community.</v>
          </cell>
        </row>
        <row r="32">
          <cell r="A32" t="str">
            <v>TP 1F: Project creates or improves infrastructure or equipment that reduces air pollution on regular routes that are primarily within a disadvantaged community.</v>
          </cell>
        </row>
        <row r="33">
          <cell r="A33" t="str">
            <v>TP 1G: Project provides greater mobility and increased access to clean transportation for disadvantaged community residents by placing services in a disadvantaged community, including ride-sharing, car-sharing, or other advanced technology mobility options associated with transit.</v>
          </cell>
        </row>
        <row r="34">
          <cell r="A34" t="str">
            <v>TP 1H: Project improves transit stations or stops in a disadvantaged community to increase safety and comfort.</v>
          </cell>
        </row>
        <row r="35">
          <cell r="A35" t="str">
            <v>TP 2A: Project provides improved local bus transit service for riders using stations or stops that are accessible by walking within ½ mile of a DAC.</v>
          </cell>
        </row>
        <row r="36">
          <cell r="A36" t="str">
            <v>TP 2B: Project improves local bus transit connectivity for riders using stations  or stops that are accessible by walking within ½ mile of a disadvantaged community.</v>
          </cell>
        </row>
        <row r="37">
          <cell r="A37" t="str">
            <v>TP 2C: Project provides improved intercity rail (and related feeder bus service), commuter bus or rail transit service for riders using stations or stops in a ZIP code that contains a disadvantaged community census tract or within ½ mile of a disadvantaged community.</v>
          </cell>
        </row>
        <row r="38">
          <cell r="A38" t="str">
            <v>TP 2D: Project provides improved intercity rail (and related feeder bus service), commuter bus or rail transit connectivity for riders using stations or stops in a ZIP code that contains a disadvantaged community census tract or within ½ mile of a disadvantaged community.</v>
          </cell>
        </row>
        <row r="39">
          <cell r="A39" t="str">
            <v>TP 2E: Project will increase intercity rail (and related feeder bus service), commuter bus or rail transit ridership, with at least 25 percent of new riders from disadvantaged communities.</v>
          </cell>
        </row>
        <row r="40">
          <cell r="A40" t="str">
            <v>TP 2F: 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 associated with transit.</v>
          </cell>
        </row>
        <row r="41">
          <cell r="A41" t="str">
            <v xml:space="preserve">TP 2G: Project improves transit stations or stops that are accessible by walking within ½ mile of a disadvantaged community, to increase safety and comfort. </v>
          </cell>
        </row>
        <row r="42">
          <cell r="A42" t="str">
            <v>TP 2H: Project includes recruitment, agreements, policies or other approaches that are consistent with federal and state law and result in at least 25 percent of project work hours performed by residents of a disadvantaged community.</v>
          </cell>
        </row>
        <row r="43">
          <cell r="A43" t="str">
            <v>TP 2I: Project includes recruitment, agreements, policies or other approaches that are consistent with federal and state law and result in at least 10 percent of project work hours performed by residents of a disadvantaged community participating in job training programs which lead to industry-recognized credentials or certifications.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Alameda</v>
          </cell>
          <cell r="C2" t="str">
            <v>pasture / dirt</v>
          </cell>
          <cell r="F2" t="str">
            <v>Diesel (Distillate No. 1 or 2, gal.)</v>
          </cell>
        </row>
        <row r="3">
          <cell r="A3" t="str">
            <v>Alpine</v>
          </cell>
          <cell r="C3" t="str">
            <v>daily spread</v>
          </cell>
          <cell r="F3" t="str">
            <v>Gasoline (gallons)</v>
          </cell>
        </row>
        <row r="4">
          <cell r="A4" t="str">
            <v>Amador</v>
          </cell>
          <cell r="C4" t="str">
            <v>solid storage</v>
          </cell>
          <cell r="F4" t="str">
            <v>Natural Gas (MMBtu)</v>
          </cell>
        </row>
        <row r="5">
          <cell r="A5" t="str">
            <v>Butte</v>
          </cell>
          <cell r="C5" t="str">
            <v>dry lot</v>
          </cell>
          <cell r="F5" t="str">
            <v>Natural Gas (scf)</v>
          </cell>
        </row>
        <row r="6">
          <cell r="A6" t="str">
            <v>Calaveras</v>
          </cell>
          <cell r="C6" t="str">
            <v>liquid slurry (with natural crust cover)</v>
          </cell>
        </row>
        <row r="7">
          <cell r="A7" t="str">
            <v xml:space="preserve">Colusa </v>
          </cell>
          <cell r="C7" t="str">
            <v>liquid slurry (without natural crust cover)</v>
          </cell>
        </row>
        <row r="8">
          <cell r="A8" t="str">
            <v xml:space="preserve">Contra Costa </v>
          </cell>
          <cell r="C8" t="str">
            <v>pit storage below animal confinements (&lt; 1 month)</v>
          </cell>
        </row>
        <row r="9">
          <cell r="A9" t="str">
            <v xml:space="preserve">Del Norte </v>
          </cell>
          <cell r="C9" t="str">
            <v>pit storage below animal confinements (&gt;1 month)</v>
          </cell>
        </row>
        <row r="10">
          <cell r="A10" t="str">
            <v xml:space="preserve">El Dorado </v>
          </cell>
          <cell r="C10" t="str">
            <v>cattle and swine deep bedding (&lt;1 month)</v>
          </cell>
        </row>
        <row r="11">
          <cell r="A11" t="str">
            <v xml:space="preserve">Fresno </v>
          </cell>
          <cell r="C11" t="str">
            <v>cattle and swine deep bedding (&gt;1 month)</v>
          </cell>
        </row>
        <row r="12">
          <cell r="A12" t="str">
            <v xml:space="preserve">Glenn </v>
          </cell>
          <cell r="C12" t="str">
            <v xml:space="preserve">composting - in vessel </v>
          </cell>
        </row>
        <row r="13">
          <cell r="A13" t="str">
            <v xml:space="preserve">Humboldt </v>
          </cell>
          <cell r="C13" t="str">
            <v>composting - aerated static pile</v>
          </cell>
        </row>
        <row r="14">
          <cell r="A14" t="str">
            <v xml:space="preserve">Imperial </v>
          </cell>
          <cell r="C14" t="str">
            <v>composting - intensive windrow</v>
          </cell>
        </row>
        <row r="15">
          <cell r="A15" t="str">
            <v xml:space="preserve">Inyo </v>
          </cell>
          <cell r="C15" t="str">
            <v>composting - passive windrow</v>
          </cell>
        </row>
        <row r="16">
          <cell r="A16" t="str">
            <v>Kern</v>
          </cell>
        </row>
        <row r="17">
          <cell r="A17" t="str">
            <v>Kings</v>
          </cell>
          <cell r="E17">
            <v>0</v>
          </cell>
          <cell r="J17" t="str">
            <v>Covered Lagoon</v>
          </cell>
        </row>
        <row r="18">
          <cell r="A18" t="str">
            <v xml:space="preserve">Lake </v>
          </cell>
          <cell r="E18">
            <v>0.05</v>
          </cell>
          <cell r="J18" t="str">
            <v>Complete mix, plug flow, or fixed film digester</v>
          </cell>
        </row>
        <row r="19">
          <cell r="A19" t="str">
            <v xml:space="preserve">Lassen </v>
          </cell>
          <cell r="E19">
            <v>0.1</v>
          </cell>
        </row>
        <row r="20">
          <cell r="A20" t="str">
            <v xml:space="preserve">Los Angeles </v>
          </cell>
          <cell r="E20">
            <v>0.15</v>
          </cell>
        </row>
        <row r="21">
          <cell r="A21" t="str">
            <v xml:space="preserve">Madera </v>
          </cell>
          <cell r="E21">
            <v>0.2</v>
          </cell>
        </row>
        <row r="22">
          <cell r="A22" t="str">
            <v xml:space="preserve">Marin </v>
          </cell>
          <cell r="E22">
            <v>0.25</v>
          </cell>
        </row>
        <row r="23">
          <cell r="A23" t="str">
            <v xml:space="preserve">Mariposa </v>
          </cell>
          <cell r="E23">
            <v>0.3</v>
          </cell>
          <cell r="J23" t="str">
            <v>New source</v>
          </cell>
        </row>
        <row r="24">
          <cell r="A24" t="str">
            <v xml:space="preserve">Mendocino </v>
          </cell>
          <cell r="E24">
            <v>0.35</v>
          </cell>
          <cell r="J24" t="str">
            <v>Decrease</v>
          </cell>
        </row>
        <row r="25">
          <cell r="A25" t="str">
            <v xml:space="preserve">Merced </v>
          </cell>
          <cell r="E25">
            <v>0.4</v>
          </cell>
          <cell r="J25" t="str">
            <v>No change</v>
          </cell>
        </row>
        <row r="26">
          <cell r="A26" t="str">
            <v xml:space="preserve">Modoc </v>
          </cell>
          <cell r="E26">
            <v>0.45</v>
          </cell>
          <cell r="J26" t="str">
            <v>Increase</v>
          </cell>
        </row>
        <row r="27">
          <cell r="A27" t="str">
            <v xml:space="preserve">Mono </v>
          </cell>
          <cell r="E27">
            <v>0.5</v>
          </cell>
        </row>
        <row r="28">
          <cell r="A28" t="str">
            <v xml:space="preserve">Monterey </v>
          </cell>
          <cell r="E28">
            <v>0.55000000000000004</v>
          </cell>
          <cell r="J28" t="str">
            <v>Yes</v>
          </cell>
        </row>
        <row r="29">
          <cell r="A29" t="str">
            <v xml:space="preserve">Napa </v>
          </cell>
          <cell r="E29">
            <v>0.6</v>
          </cell>
          <cell r="J29" t="str">
            <v>No</v>
          </cell>
        </row>
        <row r="30">
          <cell r="A30" t="str">
            <v xml:space="preserve">Nevada </v>
          </cell>
          <cell r="E30">
            <v>0.65</v>
          </cell>
        </row>
        <row r="31">
          <cell r="A31" t="str">
            <v xml:space="preserve">Orange </v>
          </cell>
          <cell r="E31">
            <v>0.7</v>
          </cell>
          <cell r="J31" t="str">
            <v>No Solid Separation</v>
          </cell>
        </row>
        <row r="32">
          <cell r="A32" t="str">
            <v>Placer</v>
          </cell>
          <cell r="E32">
            <v>0.75</v>
          </cell>
          <cell r="J32" t="str">
            <v>Weeping Wall</v>
          </cell>
        </row>
        <row r="33">
          <cell r="A33" t="str">
            <v xml:space="preserve">Plumas </v>
          </cell>
          <cell r="E33">
            <v>0.8</v>
          </cell>
          <cell r="J33" t="str">
            <v>Stationary Screen</v>
          </cell>
        </row>
        <row r="34">
          <cell r="A34" t="str">
            <v xml:space="preserve">Riverside </v>
          </cell>
          <cell r="E34">
            <v>0.85</v>
          </cell>
          <cell r="J34" t="str">
            <v>Vibrating Screen</v>
          </cell>
        </row>
        <row r="35">
          <cell r="A35" t="str">
            <v>Sacramento</v>
          </cell>
          <cell r="E35">
            <v>0.9</v>
          </cell>
          <cell r="J35" t="str">
            <v>Screw Press</v>
          </cell>
        </row>
        <row r="36">
          <cell r="A36" t="str">
            <v>San Benito</v>
          </cell>
          <cell r="E36">
            <v>0.95</v>
          </cell>
          <cell r="J36" t="str">
            <v>Centrifuge</v>
          </cell>
        </row>
        <row r="37">
          <cell r="A37" t="str">
            <v>San Bernardino</v>
          </cell>
          <cell r="E37">
            <v>1</v>
          </cell>
          <cell r="J37" t="str">
            <v>Roller Drum</v>
          </cell>
        </row>
        <row r="38">
          <cell r="A38" t="str">
            <v xml:space="preserve">San Diego </v>
          </cell>
          <cell r="J38" t="str">
            <v>Belt Press/Screen</v>
          </cell>
        </row>
        <row r="39">
          <cell r="A39" t="str">
            <v xml:space="preserve">San Francisco </v>
          </cell>
        </row>
        <row r="40">
          <cell r="A40" t="str">
            <v xml:space="preserve">San Joaquin </v>
          </cell>
        </row>
        <row r="41">
          <cell r="A41" t="str">
            <v>San Luis Obispo</v>
          </cell>
        </row>
        <row r="42">
          <cell r="A42" t="str">
            <v xml:space="preserve">San Mateo </v>
          </cell>
        </row>
        <row r="43">
          <cell r="A43" t="str">
            <v xml:space="preserve">Santa Barbara </v>
          </cell>
        </row>
        <row r="44">
          <cell r="A44" t="str">
            <v xml:space="preserve">Santa Clara </v>
          </cell>
        </row>
        <row r="45">
          <cell r="A45" t="str">
            <v>Santa Cruz</v>
          </cell>
        </row>
        <row r="46">
          <cell r="A46" t="str">
            <v xml:space="preserve">Shasta </v>
          </cell>
        </row>
        <row r="47">
          <cell r="A47" t="str">
            <v xml:space="preserve">Sierra </v>
          </cell>
        </row>
        <row r="48">
          <cell r="A48" t="str">
            <v xml:space="preserve">Siskiyou </v>
          </cell>
        </row>
        <row r="49">
          <cell r="A49" t="str">
            <v xml:space="preserve">Solano </v>
          </cell>
        </row>
        <row r="50">
          <cell r="A50" t="str">
            <v xml:space="preserve">Sonoma </v>
          </cell>
        </row>
        <row r="51">
          <cell r="A51" t="str">
            <v xml:space="preserve">Stanislaus </v>
          </cell>
        </row>
        <row r="52">
          <cell r="A52" t="str">
            <v xml:space="preserve">Sutter </v>
          </cell>
        </row>
        <row r="53">
          <cell r="A53" t="str">
            <v>Tehama</v>
          </cell>
        </row>
        <row r="54">
          <cell r="A54" t="str">
            <v>Trinity</v>
          </cell>
        </row>
        <row r="55">
          <cell r="A55" t="str">
            <v>Tulare</v>
          </cell>
        </row>
        <row r="56">
          <cell r="A56" t="str">
            <v>Tuolumne</v>
          </cell>
        </row>
        <row r="57">
          <cell r="A57" t="str">
            <v>Ventura</v>
          </cell>
        </row>
        <row r="58">
          <cell r="A58" t="str">
            <v>Yolo</v>
          </cell>
        </row>
        <row r="59">
          <cell r="A59" t="str">
            <v>Yuba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CalEEMod Steps 4-6"/>
      <sheetName val="TAC Inputs"/>
      <sheetName val="GHG Summary"/>
      <sheetName val="Co-Benefits Summary"/>
      <sheetName val="Definitions"/>
      <sheetName val="GHG Calculations"/>
      <sheetName val="Criteria &amp; Toxics Calculations"/>
      <sheetName val="Defaults"/>
      <sheetName val="Auto GHGs"/>
      <sheetName val="Auto Criteria &amp; Toxics"/>
      <sheetName val="Cut-A-Way"/>
      <sheetName val="Van"/>
      <sheetName val="Transit Bus"/>
      <sheetName val="Train-criteria &amp; toxics"/>
      <sheetName val="Ferry-criteria &amp; toxics"/>
    </sheetNames>
    <sheetDataSet>
      <sheetData sheetId="0"/>
      <sheetData sheetId="1">
        <row r="49">
          <cell r="D49"/>
        </row>
      </sheetData>
      <sheetData sheetId="2">
        <row r="29">
          <cell r="T29">
            <v>0</v>
          </cell>
        </row>
      </sheetData>
      <sheetData sheetId="3"/>
      <sheetData sheetId="4"/>
      <sheetData sheetId="5"/>
      <sheetData sheetId="6"/>
      <sheetData sheetId="7"/>
      <sheetData sheetId="8">
        <row r="2">
          <cell r="A2">
            <v>2019</v>
          </cell>
        </row>
      </sheetData>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Project Info"/>
      <sheetName val="Project Data Inputs"/>
      <sheetName val="GHG Summary"/>
      <sheetName val="Co-benefits Summary"/>
      <sheetName val="Documentation"/>
      <sheetName val="For Technical Reviewers"/>
      <sheetName val="Temperature Data"/>
      <sheetName val="CH4 Calcs"/>
      <sheetName val="CH4 Other Practices"/>
      <sheetName val="CO2 Other Sources"/>
      <sheetName val="other metrics"/>
      <sheetName val="Other "/>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ow r="42">
          <cell r="A42" t="str">
            <v>Lactating Dairy Cows (freestall)</v>
          </cell>
        </row>
        <row r="43">
          <cell r="A43" t="str">
            <v>Lactating Dairy Cows (open lot)</v>
          </cell>
        </row>
        <row r="44">
          <cell r="A44" t="str">
            <v xml:space="preserve">Cattle: dry cows </v>
          </cell>
        </row>
        <row r="45">
          <cell r="A45" t="str">
            <v>Cattle: heifers (on feed)</v>
          </cell>
        </row>
        <row r="46">
          <cell r="A46" t="str">
            <v>Cattle: bulls</v>
          </cell>
        </row>
        <row r="47">
          <cell r="A47" t="str">
            <v>Cattle: calves (grazing)</v>
          </cell>
        </row>
        <row r="48">
          <cell r="A48" t="str">
            <v>Cattle: cows (grazing)</v>
          </cell>
        </row>
        <row r="49">
          <cell r="A49" t="str">
            <v>Cattle: heifers (grazing)</v>
          </cell>
        </row>
        <row r="50">
          <cell r="A50" t="str">
            <v>Swine: nursery swine</v>
          </cell>
        </row>
        <row r="51">
          <cell r="A51" t="str">
            <v>Swine: grow/finish swine</v>
          </cell>
        </row>
        <row r="52">
          <cell r="A52" t="str">
            <v>Swine: breeding swine</v>
          </cell>
        </row>
        <row r="53">
          <cell r="A53" t="str">
            <v>Sheep</v>
          </cell>
        </row>
        <row r="54">
          <cell r="A54" t="str">
            <v>Goats</v>
          </cell>
        </row>
        <row r="55">
          <cell r="A55" t="str">
            <v>Horses</v>
          </cell>
        </row>
        <row r="56">
          <cell r="A56" t="str">
            <v>Poultry: Layer Hens</v>
          </cell>
        </row>
        <row r="57">
          <cell r="A57" t="str">
            <v>Poultry: Other Chickens</v>
          </cell>
        </row>
        <row r="58">
          <cell r="A58" t="str">
            <v>Poultry: Pullets</v>
          </cell>
        </row>
        <row r="59">
          <cell r="A59" t="str">
            <v>Poultry: Broilers</v>
          </cell>
        </row>
        <row r="60">
          <cell r="A60" t="str">
            <v>Poultry: Turkeys</v>
          </cell>
        </row>
      </sheetData>
      <sheetData sheetId="10"/>
      <sheetData sheetId="11"/>
      <sheetData sheetId="12" refreshError="1"/>
      <sheetData sheetId="13">
        <row r="2">
          <cell r="F2" t="str">
            <v>Diesel (Distillate No. 1 or 2, gal.)</v>
          </cell>
        </row>
        <row r="18">
          <cell r="C18" t="str">
            <v>Flush</v>
          </cell>
        </row>
        <row r="19">
          <cell r="C19" t="str">
            <v>Partial scrape / partial flush / vacuum truck</v>
          </cell>
          <cell r="E19">
            <v>0.1</v>
          </cell>
        </row>
        <row r="20">
          <cell r="C20" t="str">
            <v>Scrape / vacuum truck</v>
          </cell>
          <cell r="E20">
            <v>0.15</v>
          </cell>
        </row>
        <row r="21">
          <cell r="C21" t="str">
            <v>Compost bedded pack barn</v>
          </cell>
          <cell r="E21">
            <v>0.2</v>
          </cell>
        </row>
        <row r="22">
          <cell r="C22" t="str">
            <v>Pit storage below animal confinements</v>
          </cell>
          <cell r="E22">
            <v>0.25</v>
          </cell>
        </row>
        <row r="23">
          <cell r="E23">
            <v>0.3</v>
          </cell>
        </row>
        <row r="24">
          <cell r="E24">
            <v>0.35</v>
          </cell>
        </row>
        <row r="25">
          <cell r="E25">
            <v>0.4</v>
          </cell>
          <cell r="J25" t="str">
            <v>none</v>
          </cell>
        </row>
        <row r="26">
          <cell r="E26">
            <v>0.45</v>
          </cell>
          <cell r="J26" t="str">
            <v>weeping wall</v>
          </cell>
        </row>
        <row r="27">
          <cell r="E27">
            <v>0.5</v>
          </cell>
          <cell r="J27" t="str">
            <v>stationary screen</v>
          </cell>
        </row>
        <row r="28">
          <cell r="E28">
            <v>0.55000000000000004</v>
          </cell>
          <cell r="J28" t="str">
            <v>vibrating screen</v>
          </cell>
        </row>
        <row r="29">
          <cell r="E29">
            <v>0.6</v>
          </cell>
          <cell r="J29" t="str">
            <v>screw press</v>
          </cell>
        </row>
        <row r="30">
          <cell r="E30">
            <v>0.65</v>
          </cell>
          <cell r="J30" t="str">
            <v>centrifuge</v>
          </cell>
        </row>
        <row r="31">
          <cell r="E31">
            <v>0.7</v>
          </cell>
          <cell r="J31" t="str">
            <v>roller drum</v>
          </cell>
        </row>
        <row r="32">
          <cell r="E32">
            <v>0.75</v>
          </cell>
          <cell r="J32" t="str">
            <v>belt press/screen</v>
          </cell>
          <cell r="K32">
            <v>0</v>
          </cell>
        </row>
        <row r="33">
          <cell r="E33">
            <v>0.8</v>
          </cell>
          <cell r="K33">
            <v>0.5</v>
          </cell>
        </row>
        <row r="34">
          <cell r="E34">
            <v>0.85</v>
          </cell>
          <cell r="K34">
            <v>1</v>
          </cell>
        </row>
        <row r="35">
          <cell r="E35">
            <v>0.9</v>
          </cell>
          <cell r="K35">
            <v>1.5</v>
          </cell>
        </row>
        <row r="36">
          <cell r="E36">
            <v>0.95</v>
          </cell>
          <cell r="K36">
            <v>2</v>
          </cell>
        </row>
        <row r="37">
          <cell r="E37">
            <v>1</v>
          </cell>
          <cell r="K37">
            <v>2.5</v>
          </cell>
        </row>
        <row r="38">
          <cell r="K38">
            <v>3</v>
          </cell>
        </row>
        <row r="39">
          <cell r="K39">
            <v>3.5</v>
          </cell>
        </row>
        <row r="40">
          <cell r="K40">
            <v>4</v>
          </cell>
        </row>
        <row r="41">
          <cell r="K41">
            <v>4.5</v>
          </cell>
        </row>
        <row r="42">
          <cell r="K42">
            <v>5</v>
          </cell>
        </row>
        <row r="43">
          <cell r="K43">
            <v>5.5</v>
          </cell>
        </row>
        <row r="44">
          <cell r="K44">
            <v>6</v>
          </cell>
        </row>
        <row r="45">
          <cell r="C45" t="str">
            <v>1a - Pasture based management - conversion to pasture management or increased time at pasture</v>
          </cell>
          <cell r="K45">
            <v>6.5</v>
          </cell>
        </row>
        <row r="46">
          <cell r="C46" t="str">
            <v>2a - Installation of compost bedded pack barn</v>
          </cell>
          <cell r="K46">
            <v>7</v>
          </cell>
        </row>
        <row r="47">
          <cell r="C47" t="str">
            <v>2b - Installation of slatted floor pit storage manure collection cleaned out at least monthly</v>
          </cell>
          <cell r="K47">
            <v>7.5</v>
          </cell>
        </row>
        <row r="48">
          <cell r="C48" t="str">
            <v>3a - Solid separation with open solar drying</v>
          </cell>
          <cell r="K48">
            <v>8</v>
          </cell>
        </row>
        <row r="49">
          <cell r="C49" t="str">
            <v>3b - Solid separation with closed solar drying</v>
          </cell>
          <cell r="K49">
            <v>8.5</v>
          </cell>
        </row>
        <row r="50">
          <cell r="C50" t="str">
            <v>3c - Solid separation with forced evaporation drying</v>
          </cell>
          <cell r="K50">
            <v>9</v>
          </cell>
        </row>
        <row r="51">
          <cell r="C51" t="str">
            <v>3d - Solid separation with daily spread</v>
          </cell>
          <cell r="K51">
            <v>9.5</v>
          </cell>
        </row>
        <row r="52">
          <cell r="C52" t="str">
            <v>3e - Solid separation with solid storage</v>
          </cell>
          <cell r="K52">
            <v>10</v>
          </cell>
        </row>
        <row r="53">
          <cell r="C53" t="str">
            <v>3f - Solid separation with composting (in vessel or aerated static pile)</v>
          </cell>
          <cell r="K53">
            <v>10.5</v>
          </cell>
        </row>
        <row r="54">
          <cell r="C54" t="str">
            <v>3g - Solid separation with composting (passive or intensive windrow)</v>
          </cell>
          <cell r="K54">
            <v>11</v>
          </cell>
        </row>
        <row r="55">
          <cell r="C55" t="str">
            <v>4a - Scrape conversion with open solar drying</v>
          </cell>
          <cell r="K55">
            <v>11.5</v>
          </cell>
        </row>
        <row r="56">
          <cell r="C56" t="str">
            <v>4b - Scrape conversion with closed solar drying</v>
          </cell>
          <cell r="K56">
            <v>12</v>
          </cell>
        </row>
        <row r="57">
          <cell r="C57" t="str">
            <v>4c - Scrape conversion with forced evaporation drying</v>
          </cell>
        </row>
        <row r="58">
          <cell r="C58" t="str">
            <v>4d - Scrape conversion with daily spread</v>
          </cell>
        </row>
        <row r="59">
          <cell r="C59" t="str">
            <v>4e - Scrape conversion with solid storage</v>
          </cell>
        </row>
        <row r="60">
          <cell r="C60" t="str">
            <v>4f - Scrape conversion with  composting (in vessel or aerated static pile)</v>
          </cell>
        </row>
        <row r="61">
          <cell r="C61" t="str">
            <v>4g - Scrape conversion with composting (passive or intensive windrow)</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Tree Planting-ITP"/>
      <sheetName val="Tree Planting-ITS"/>
      <sheetName val="New Bike-Ped Infrastructure"/>
      <sheetName val="GHG Summary"/>
      <sheetName val="Co-benefit Summary"/>
      <sheetName val="Definitions"/>
      <sheetName val="Documentation"/>
      <sheetName val="ERF"/>
      <sheetName val="Infrastructure GHG Calculations"/>
      <sheetName val="Criteria &amp; Toxics Calculations"/>
      <sheetName val="Passenger Auto GHG"/>
      <sheetName val="Passenger Auto Criteria &amp; Toxic"/>
      <sheetName val="Bike-Ped Matrix"/>
      <sheetName val="Defaul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ow r="11">
          <cell r="C11" t="str">
            <v>Alameda</v>
          </cell>
        </row>
        <row r="12">
          <cell r="C12" t="str">
            <v>Alpine</v>
          </cell>
        </row>
        <row r="13">
          <cell r="C13" t="str">
            <v>Amador</v>
          </cell>
        </row>
        <row r="14">
          <cell r="C14" t="str">
            <v>Butte</v>
          </cell>
        </row>
        <row r="15">
          <cell r="C15" t="str">
            <v>Calaveras</v>
          </cell>
        </row>
        <row r="16">
          <cell r="C16" t="str">
            <v>Colusa</v>
          </cell>
        </row>
        <row r="17">
          <cell r="C17" t="str">
            <v>Contra Costa</v>
          </cell>
        </row>
        <row r="18">
          <cell r="C18" t="str">
            <v>Del Norte</v>
          </cell>
        </row>
        <row r="19">
          <cell r="C19" t="str">
            <v>El Dorado</v>
          </cell>
        </row>
        <row r="20">
          <cell r="C20" t="str">
            <v>Fresno</v>
          </cell>
        </row>
        <row r="21">
          <cell r="C21" t="str">
            <v>Glenn</v>
          </cell>
        </row>
        <row r="22">
          <cell r="C22" t="str">
            <v>Humboldt</v>
          </cell>
          <cell r="K22" t="str">
            <v>Yes</v>
          </cell>
        </row>
        <row r="23">
          <cell r="C23" t="str">
            <v>Imperial</v>
          </cell>
          <cell r="K23" t="str">
            <v>No</v>
          </cell>
        </row>
        <row r="24">
          <cell r="C24" t="str">
            <v>Inyo</v>
          </cell>
        </row>
        <row r="25">
          <cell r="C25" t="str">
            <v>Kern</v>
          </cell>
        </row>
        <row r="26">
          <cell r="C26" t="str">
            <v>Kings</v>
          </cell>
          <cell r="K26" t="str">
            <v>$0 to $273.74</v>
          </cell>
        </row>
        <row r="27">
          <cell r="C27" t="str">
            <v>Lake</v>
          </cell>
          <cell r="K27" t="str">
            <v>$273.75 to $543.84</v>
          </cell>
        </row>
        <row r="28">
          <cell r="C28" t="str">
            <v>Lassen</v>
          </cell>
          <cell r="K28" t="str">
            <v>$543.85 to $1,087.69</v>
          </cell>
        </row>
        <row r="29">
          <cell r="C29" t="str">
            <v>Los Angeles</v>
          </cell>
          <cell r="K29" t="str">
            <v>$1,087.70 to $2,175.39</v>
          </cell>
        </row>
        <row r="30">
          <cell r="C30" t="str">
            <v>Madera</v>
          </cell>
          <cell r="K30" t="str">
            <v>$2,175.40 or greater</v>
          </cell>
        </row>
        <row r="31">
          <cell r="C31" t="str">
            <v>Marin</v>
          </cell>
        </row>
        <row r="32">
          <cell r="C32" t="str">
            <v>Mariposa</v>
          </cell>
        </row>
        <row r="33">
          <cell r="C33" t="str">
            <v>Mendocino</v>
          </cell>
        </row>
        <row r="34">
          <cell r="C34" t="str">
            <v>Merced</v>
          </cell>
        </row>
        <row r="35">
          <cell r="C35" t="str">
            <v>Modoc</v>
          </cell>
        </row>
        <row r="36">
          <cell r="C36" t="str">
            <v>Mono</v>
          </cell>
        </row>
        <row r="37">
          <cell r="C37" t="str">
            <v>Monterey</v>
          </cell>
        </row>
        <row r="38">
          <cell r="C38" t="str">
            <v>Napa</v>
          </cell>
        </row>
        <row r="39">
          <cell r="C39" t="str">
            <v>Nevada</v>
          </cell>
        </row>
        <row r="40">
          <cell r="C40" t="str">
            <v>Orange</v>
          </cell>
        </row>
        <row r="41">
          <cell r="C41" t="str">
            <v>Placer</v>
          </cell>
        </row>
        <row r="42">
          <cell r="C42" t="str">
            <v>Plumas</v>
          </cell>
        </row>
        <row r="43">
          <cell r="C43" t="str">
            <v>Riverside</v>
          </cell>
        </row>
        <row r="44">
          <cell r="C44" t="str">
            <v>Sacramento</v>
          </cell>
        </row>
        <row r="45">
          <cell r="C45" t="str">
            <v>San Benito</v>
          </cell>
        </row>
        <row r="46">
          <cell r="C46" t="str">
            <v>San Bernardino</v>
          </cell>
        </row>
        <row r="47">
          <cell r="C47" t="str">
            <v>San Diego</v>
          </cell>
        </row>
        <row r="48">
          <cell r="C48" t="str">
            <v>San Francisco</v>
          </cell>
        </row>
        <row r="49">
          <cell r="C49" t="str">
            <v>San Joaquin</v>
          </cell>
        </row>
        <row r="50">
          <cell r="C50" t="str">
            <v>San Luis Obispo</v>
          </cell>
        </row>
        <row r="51">
          <cell r="C51" t="str">
            <v>San Mateo</v>
          </cell>
        </row>
        <row r="52">
          <cell r="C52" t="str">
            <v>Santa Barbara</v>
          </cell>
        </row>
        <row r="53">
          <cell r="C53" t="str">
            <v>Santa Clara</v>
          </cell>
        </row>
        <row r="54">
          <cell r="C54" t="str">
            <v>Santa Cruz</v>
          </cell>
        </row>
        <row r="55">
          <cell r="C55" t="str">
            <v>Shasta</v>
          </cell>
        </row>
        <row r="56">
          <cell r="C56" t="str">
            <v>Sierra</v>
          </cell>
        </row>
        <row r="57">
          <cell r="C57" t="str">
            <v>Siskiyou</v>
          </cell>
        </row>
        <row r="58">
          <cell r="C58" t="str">
            <v>Solano</v>
          </cell>
        </row>
        <row r="59">
          <cell r="C59" t="str">
            <v>Sonoma</v>
          </cell>
        </row>
        <row r="60">
          <cell r="C60" t="str">
            <v>Stanislaus</v>
          </cell>
        </row>
        <row r="61">
          <cell r="C61" t="str">
            <v>Sutter</v>
          </cell>
        </row>
        <row r="62">
          <cell r="C62" t="str">
            <v>Tehama</v>
          </cell>
        </row>
        <row r="63">
          <cell r="C63" t="str">
            <v>Trinity</v>
          </cell>
        </row>
        <row r="64">
          <cell r="C64" t="str">
            <v>Tulare</v>
          </cell>
        </row>
        <row r="65">
          <cell r="C65" t="str">
            <v>Tuolumne</v>
          </cell>
        </row>
        <row r="66">
          <cell r="C66" t="str">
            <v>Ventura</v>
          </cell>
        </row>
        <row r="67">
          <cell r="C67" t="str">
            <v>Yolo</v>
          </cell>
        </row>
        <row r="68">
          <cell r="C68" t="str">
            <v>Yuba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Compost"/>
      <sheetName val="Standalone AD"/>
      <sheetName val="Co-Digestion"/>
      <sheetName val="Food"/>
      <sheetName val="Community Compost"/>
      <sheetName val="Tree Planting"/>
      <sheetName val="GHG Summary"/>
      <sheetName val="Co-benefit Summary"/>
      <sheetName val="Documentation"/>
      <sheetName val="GHG ERFs"/>
      <sheetName val="Co-Ben ERFs"/>
      <sheetName val="Compost ERF"/>
      <sheetName val="Standalone AD ERF"/>
      <sheetName val="Co-Digestion ERF"/>
      <sheetName val="Food ERF"/>
      <sheetName val="Composting Calcs"/>
      <sheetName val="Standalone AD Co-ben"/>
      <sheetName val="Standalone AD Calcs"/>
      <sheetName val="Co-Digestion Co-ben"/>
      <sheetName val="Community Compost Calcs"/>
      <sheetName val="Co-Digestion Calcs"/>
      <sheetName val="Food Calcs"/>
      <sheetName val="Factors"/>
      <sheetName val="Mis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6">
          <cell r="A76" t="str">
            <v>Commercial Refrigerator with solid doors</v>
          </cell>
        </row>
        <row r="78">
          <cell r="A78" t="str">
            <v>Commercial Refrigerator with transparent doors</v>
          </cell>
        </row>
        <row r="80">
          <cell r="A80" t="str">
            <v>Commercial Freezer with solid doors</v>
          </cell>
        </row>
        <row r="82">
          <cell r="A82" t="str">
            <v>Commercial Freezer with transparent doors</v>
          </cell>
        </row>
        <row r="84">
          <cell r="A84" t="str">
            <v>Commercial Refrigerator/freezer with solid doors</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CFS CI &amp; LHV"/>
      <sheetName val="FE &amp; VMT - 2017 MYs"/>
      <sheetName val="FE &amp; VMT - Alt. MYs"/>
      <sheetName val="FE"/>
      <sheetName val="LDA EF in 2018"/>
      <sheetName val="CVRP"/>
      <sheetName val="EFMP"/>
      <sheetName val="Finance"/>
      <sheetName val="Car Share"/>
      <sheetName val="LHD EF in 2020"/>
      <sheetName val="Ag Vanpools"/>
      <sheetName val="School Bus"/>
      <sheetName val="CHE Data"/>
      <sheetName val="HD EF in 2024"/>
      <sheetName val="HVIP"/>
      <sheetName val="Low NOx"/>
      <sheetName val="Off-Road VIP"/>
      <sheetName val="Truck Loan EF in 2018"/>
      <sheetName val="Truck Loan"/>
      <sheetName val="Drayage EF"/>
      <sheetName val="TRU Data"/>
      <sheetName val="ZE Warehouse"/>
      <sheetName val="AB 8"/>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2">
          <cell r="AC12">
            <v>5.4943804395846528E-2</v>
          </cell>
          <cell r="AP12">
            <v>1.4075602093423536</v>
          </cell>
        </row>
        <row r="23">
          <cell r="AC23">
            <v>3.7063170623117085E-2</v>
          </cell>
          <cell r="AP23">
            <v>0.85785886287692181</v>
          </cell>
        </row>
        <row r="38">
          <cell r="AC38">
            <v>7.8878474498533968E-2</v>
          </cell>
          <cell r="AP38">
            <v>1.4309683890678466</v>
          </cell>
        </row>
        <row r="40">
          <cell r="AC40">
            <v>2.2808091459486299E-2</v>
          </cell>
          <cell r="AP40">
            <v>0.81398773379792799</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Quantifiable Component 1"/>
      <sheetName val="Quantifiable Component 2"/>
      <sheetName val="Quantifiable Component 3"/>
      <sheetName val="Quantifiable Component 4"/>
      <sheetName val="Quantifiable Component 5"/>
      <sheetName val="Quantifiable Component 6"/>
      <sheetName val="GHG Summary"/>
      <sheetName val="Co-benefits Summary"/>
      <sheetName val="GHG Calcs"/>
      <sheetName val="Co-Benefit Calcs"/>
      <sheetName val="Defaults"/>
      <sheetName val="Auto GHG"/>
      <sheetName val="Auto C&amp;T EF"/>
      <sheetName val="EF Default Tables"/>
      <sheetName val="Fuel Consumption"/>
      <sheetName val="Bus C&amp;T EF"/>
      <sheetName val="Van C&amp;T EF"/>
      <sheetName val="Shuttle C&amp;T EF"/>
      <sheetName val="Over-Road Coach C&amp;T EF"/>
    </sheetNames>
    <sheetDataSet>
      <sheetData sheetId="0"/>
      <sheetData sheetId="1"/>
      <sheetData sheetId="2"/>
      <sheetData sheetId="3"/>
      <sheetData sheetId="4"/>
      <sheetData sheetId="5"/>
      <sheetData sheetId="6"/>
      <sheetData sheetId="7"/>
      <sheetData sheetId="8"/>
      <sheetData sheetId="9"/>
      <sheetData sheetId="10"/>
      <sheetData sheetId="11">
        <row r="2">
          <cell r="C2" t="str">
            <v>Air Basin</v>
          </cell>
          <cell r="F2" t="str">
            <v>Ferry</v>
          </cell>
          <cell r="G2" t="str">
            <v>Cut-A-Way</v>
          </cell>
        </row>
        <row r="3">
          <cell r="C3" t="str">
            <v>County</v>
          </cell>
          <cell r="F3" t="str">
            <v>Heavy Rail</v>
          </cell>
          <cell r="G3" t="str">
            <v>Ferry</v>
          </cell>
        </row>
        <row r="4">
          <cell r="F4" t="str">
            <v>Intercity/Express Bus (Long Distance)</v>
          </cell>
          <cell r="G4" t="str">
            <v>Heavy Rail</v>
          </cell>
        </row>
        <row r="5">
          <cell r="F5" t="str">
            <v>Light Rail</v>
          </cell>
          <cell r="G5" t="str">
            <v>Light Rail</v>
          </cell>
        </row>
        <row r="6">
          <cell r="F6" t="str">
            <v>Local/ Intercity Bus (Short Distances)</v>
          </cell>
          <cell r="G6" t="str">
            <v>Over-Road Coach</v>
          </cell>
        </row>
        <row r="7">
          <cell r="F7" t="str">
            <v>Multi-modal</v>
          </cell>
          <cell r="G7" t="str">
            <v>Streetcar</v>
          </cell>
        </row>
        <row r="8">
          <cell r="F8" t="str">
            <v>Shuttle</v>
          </cell>
          <cell r="G8" t="str">
            <v>Transit Bus</v>
          </cell>
        </row>
        <row r="9">
          <cell r="F9" t="str">
            <v>Streetcar</v>
          </cell>
          <cell r="G9" t="str">
            <v>Van</v>
          </cell>
        </row>
        <row r="10">
          <cell r="F10" t="str">
            <v>Vanpool</v>
          </cell>
        </row>
      </sheetData>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E31D34-179B-43BE-9367-9897ECB860A8}" name="Table1" displayName="Table1" ref="B15:D25" totalsRowShown="0" headerRowDxfId="30" dataDxfId="29">
  <autoFilter ref="B15:D25" xr:uid="{00000000-0009-0000-0100-000001000000}"/>
  <tableColumns count="3">
    <tableColumn id="1" xr3:uid="{88223D34-DF2E-4305-B745-42F65790D6A2}" name="Category" dataDxfId="28" dataCellStyle="Normal 11"/>
    <tableColumn id="2" xr3:uid="{BE325F3B-4F4D-4669-8E1C-994A4539779B}" name="Input" dataDxfId="27"/>
    <tableColumn id="4" xr3:uid="{B0AE7672-923C-4F16-8073-FB4F52243042}" name="Required?" dataDxfId="26">
      <calculatedColumnFormula>IF(ISBLANK(C16),"Required","")</calculatedColumnFormula>
    </tableColumn>
  </tableColumns>
  <tableStyleInfo showFirstColumn="0" showLastColumn="0" showRowStripes="1" showColumnStripes="0"/>
  <extLst>
    <ext xmlns:x14="http://schemas.microsoft.com/office/spreadsheetml/2009/9/main" uri="{504A1905-F514-4f6f-8877-14C23A59335A}">
      <x14:table altTextSummary="General project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93CEEA-92D3-4151-9F37-B79FB9469619}" name="Table2" displayName="Table2" ref="B11:C15" totalsRowShown="0" headerRowBorderDxfId="25" tableBorderDxfId="24" totalsRowBorderDxfId="23">
  <autoFilter ref="B11:C15" xr:uid="{00000000-0009-0000-0100-000002000000}"/>
  <tableColumns count="2">
    <tableColumn id="1" xr3:uid="{CD6713F8-2B27-4991-97ED-FD29CBE33B48}" name="Project Information" dataDxfId="22"/>
    <tableColumn id="2" xr3:uid="{8E9C2B76-3DD3-4A22-8AB2-C72F012B9BB8}" name="Result" dataDxfId="21">
      <calculatedColumnFormula>'Project Info'!C22</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ummary of Project Inform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5E539C4-2F8B-4F15-8F47-5D3C42959FAD}" name="Table5" displayName="Table5" ref="B17:C23" totalsRowShown="0" headerRowBorderDxfId="20" tableBorderDxfId="19" totalsRowBorderDxfId="18">
  <autoFilter ref="B17:C23" xr:uid="{00000000-0009-0000-0100-000005000000}"/>
  <tableColumns count="2">
    <tableColumn id="1" xr3:uid="{AB72B195-8A07-4776-8C7B-DA8A247546AD}" name="GHG Emission Reductions"/>
    <tableColumn id="2" xr3:uid="{F30806D0-7193-476C-95BE-FF801EBABEC0}" name="Result" dataDxfId="17">
      <calculatedColumnFormula>'Reuse Calcs'!E9+'Reuse Calcs'!D24</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ummary of GHG Benefi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9E131A2-46DC-4EE2-A4AB-9EF72FA5968E}" name="Table6" displayName="Table6" ref="B12:E21" totalsRowShown="0" headerRowDxfId="16" headerRowBorderDxfId="15" tableBorderDxfId="14" totalsRowBorderDxfId="13">
  <autoFilter ref="B12:E21" xr:uid="{00000000-0009-0000-0100-000006000000}"/>
  <tableColumns count="4">
    <tableColumn id="1" xr3:uid="{7F45919B-9168-4728-805D-C7797EE9062A}" name="Co-benefits and Key Variables Summary" dataDxfId="12"/>
    <tableColumn id="2" xr3:uid="{35D2CE08-70BD-4E65-ABA9-DF61E83D04E7}" name="Per Reuse Grant Program California _x000a_Climate Investments Funds" dataDxfId="11">
      <calculatedColumnFormula>IFERROR(E13*('GHG Summary'!$C$12/('GHG Summary'!$C$12+'GHG Summary'!$C$13)),0)</calculatedColumnFormula>
    </tableColumn>
    <tableColumn id="4" xr3:uid="{EB32ACDB-1A30-424F-9D2E-B812043458B2}" name="Per Additional California _x000a_Climate Investments Funds" dataDxfId="10">
      <calculatedColumnFormula>IFERROR(E13*('GHG Summary'!$C$13/('GHG Summary'!$C$12+'GHG Summary'!$C$13)),0)</calculatedColumnFormula>
    </tableColumn>
    <tableColumn id="3" xr3:uid="{845BCAB9-C727-4257-B1FC-2F2296CFED7F}" name="Per Total Funds" dataDxfId="9"/>
  </tableColumns>
  <tableStyleInfo name="TableStyleMedium2" showFirstColumn="0" showLastColumn="0" showRowStripes="1" showColumnStripes="0"/>
  <extLst>
    <ext xmlns:x14="http://schemas.microsoft.com/office/spreadsheetml/2009/9/main" uri="{504A1905-F514-4f6f-8877-14C23A59335A}">
      <x14:table altTextSummary="Summary of Co-benefit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75C7673-C500-4734-91F1-D706B1C4DD61}" name="Table7" displayName="Table7" ref="B16:D20" totalsRowShown="0" tableBorderDxfId="8">
  <autoFilter ref="B16:D20" xr:uid="{00000000-0009-0000-0100-000007000000}"/>
  <tableColumns count="3">
    <tableColumn id="1" xr3:uid="{F7C735AB-8753-4539-B525-7A0D527F800C}" name="Documentation Description" dataDxfId="7"/>
    <tableColumn id="2" xr3:uid="{CCAB5CB4-231C-43C9-9FE3-927853DA967B}" name="Completed?" dataDxfId="6"/>
    <tableColumn id="3" xr3:uid="{FE52EBCD-37E2-4243-9605-63C8ED9A65AE}" name="Required?" dataDxfId="5">
      <calculatedColumnFormula>IF(ISBLANK(C17),"Required","")</calculatedColumnFormula>
    </tableColumn>
  </tableColumns>
  <tableStyleInfo showFirstColumn="0" showLastColumn="0" showRowStripes="1" showColumnStripes="0"/>
  <extLst>
    <ext xmlns:x14="http://schemas.microsoft.com/office/spreadsheetml/2009/9/main" uri="{504A1905-F514-4f6f-8877-14C23A59335A}">
      <x14:table altTextSummary="Required general documentatio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2DD3156-6392-4B93-8E2D-0745C06DF031}" name="Table8" displayName="Table8" ref="B25:E26" totalsRowShown="0" tableBorderDxfId="4">
  <autoFilter ref="B25:E26" xr:uid="{00000000-0009-0000-0100-000008000000}"/>
  <tableColumns count="4">
    <tableColumn id="1" xr3:uid="{986F0A50-AF9F-4938-B282-20BE5EE8C695}" name="Quantifiable Project Type" dataDxfId="3"/>
    <tableColumn id="2" xr3:uid="{F4EADDF2-E5BC-40AE-881E-7198D6907F08}" name="Additional Documentation" dataDxfId="2"/>
    <tableColumn id="3" xr3:uid="{12ABD0C6-4321-463A-BF90-83B42A160F9A}" name="Completed?" dataDxfId="1"/>
    <tableColumn id="4" xr3:uid="{5536441A-D36E-49A5-BA6D-0052E7BFF873}" name="Required?" dataDxfId="0">
      <calculatedColumnFormula>IF(ISBLANK(D26),"Required","")</calculatedColumnFormula>
    </tableColumn>
  </tableColumns>
  <tableStyleInfo showFirstColumn="0" showLastColumn="0" showRowStripes="1" showColumnStripes="0"/>
  <extLst>
    <ext xmlns:x14="http://schemas.microsoft.com/office/spreadsheetml/2009/9/main" uri="{504A1905-F514-4f6f-8877-14C23A59335A}">
      <x14:table altTextSummary="Required project-specific document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rb.ca.gov/cci-resources" TargetMode="External"/><Relationship Id="rId7" Type="http://schemas.openxmlformats.org/officeDocument/2006/relationships/printerSettings" Target="../printerSettings/printerSettings1.bin"/><Relationship Id="rId2" Type="http://schemas.openxmlformats.org/officeDocument/2006/relationships/hyperlink" Target="mailto:GGRFProgram@arb.ca.gov" TargetMode="External"/><Relationship Id="rId1" Type="http://schemas.openxmlformats.org/officeDocument/2006/relationships/hyperlink" Target="http://www.arb.ca.gov/cci-cobenefits" TargetMode="External"/><Relationship Id="rId6" Type="http://schemas.openxmlformats.org/officeDocument/2006/relationships/hyperlink" Target="https://www.arb.ca.gov/cc/capandtrade/auctionproceeds/calrecycle_reuse_finaluserguide_5-29-20.pdf" TargetMode="External"/><Relationship Id="rId5" Type="http://schemas.openxmlformats.org/officeDocument/2006/relationships/hyperlink" Target="mailto:GHGReductions@CalRecycle.ca.gov" TargetMode="External"/><Relationship Id="rId4" Type="http://schemas.openxmlformats.org/officeDocument/2006/relationships/hyperlink" Target="http://www.caclimateinvestments.ca.gov/" TargetMode="External"/><Relationship Id="rId9" Type="http://schemas.openxmlformats.org/officeDocument/2006/relationships/image" Target="../media/image1.png"/></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democracy.york.gov.uk/documents/s2116/Annex%20C%20REcycling%20Report%20frnweights2005.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rb.ca.gov/cc/capandtrade/auctionproceeds/calrecycle_reuse_finaluserguide_5-29-20.pdf"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rb.ca.gov/cc/capandtrade/auctionproceeds/calrecycle_reuse_finaluserguide_5-29-20.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epa.gov/sites/production/files/2019-06/documents/warm_v15_construction_materials.pdf" TargetMode="External"/><Relationship Id="rId7" Type="http://schemas.openxmlformats.org/officeDocument/2006/relationships/drawing" Target="../drawings/drawing7.xml"/><Relationship Id="rId2" Type="http://schemas.openxmlformats.org/officeDocument/2006/relationships/hyperlink" Target="https://democracy.york.gov.uk/documents/s2116/Annex%20C%20REcycling%20Report%20frnweights2005.pdf" TargetMode="External"/><Relationship Id="rId1" Type="http://schemas.openxmlformats.org/officeDocument/2006/relationships/hyperlink" Target="http://www.arb.ca.gov/cci-resources." TargetMode="External"/><Relationship Id="rId6" Type="http://schemas.openxmlformats.org/officeDocument/2006/relationships/printerSettings" Target="../printerSettings/printerSettings7.bin"/><Relationship Id="rId5" Type="http://schemas.openxmlformats.org/officeDocument/2006/relationships/hyperlink" Target="https://www.arcreuse.org/our-impact/" TargetMode="External"/><Relationship Id="rId4" Type="http://schemas.openxmlformats.org/officeDocument/2006/relationships/hyperlink" Target="https://www.fpl.fs.fed.us/documnts/pdf2014/fpl_2014_bergman00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epa.gov/sites/production/files/2019-06/documents/warm_v15_construction_materials.pdf" TargetMode="External"/><Relationship Id="rId3" Type="http://schemas.openxmlformats.org/officeDocument/2006/relationships/hyperlink" Target="https://www3.epa.gov/ttnchie1/ap42/ch01/final/c01s04.pdf" TargetMode="External"/><Relationship Id="rId7" Type="http://schemas.openxmlformats.org/officeDocument/2006/relationships/hyperlink" Target="https://www.epa.gov/sites/production/files/2019-06/documents/warm_v15_construction_materials.pdf" TargetMode="External"/><Relationship Id="rId2" Type="http://schemas.openxmlformats.org/officeDocument/2006/relationships/hyperlink" Target="https://www.arb.ca.gov/app/emsinv/2017/emssumcat_query.php?F_YR=2012&amp;F_DIV=-4&amp;F_SEASON=A&amp;SP=SIP105ADJ&amp;F_AREA=CA" TargetMode="External"/><Relationship Id="rId1" Type="http://schemas.openxmlformats.org/officeDocument/2006/relationships/hyperlink" Target="http://www.arb.ca.gov/cc/capandtrade/auctionproceeds/quantification.htm" TargetMode="External"/><Relationship Id="rId6" Type="http://schemas.openxmlformats.org/officeDocument/2006/relationships/hyperlink" Target="https://www.arb.ca.gov/cc/capandtrade/auctionproceeds/final_energyfuelcost_am.pdf" TargetMode="External"/><Relationship Id="rId5" Type="http://schemas.openxmlformats.org/officeDocument/2006/relationships/hyperlink" Target="http://www.arb.ca.gov/orion" TargetMode="External"/><Relationship Id="rId10" Type="http://schemas.openxmlformats.org/officeDocument/2006/relationships/drawing" Target="../drawings/drawing8.xml"/><Relationship Id="rId4" Type="http://schemas.openxmlformats.org/officeDocument/2006/relationships/hyperlink" Target="https://www.arb.ca.gov/fuels/lcfs/ca-greet/ca-greet.htm"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7C80"/>
  </sheetPr>
  <dimension ref="B1:H26"/>
  <sheetViews>
    <sheetView showGridLines="0" tabSelected="1" zoomScaleNormal="100" workbookViewId="0">
      <selection activeCell="J13" sqref="J13"/>
    </sheetView>
  </sheetViews>
  <sheetFormatPr defaultColWidth="9.15234375" defaultRowHeight="14.15" x14ac:dyDescent="0.35"/>
  <cols>
    <col min="1" max="1" width="2.84375" style="119" customWidth="1"/>
    <col min="2" max="2" width="146.3828125" style="119" customWidth="1"/>
    <col min="3" max="3" width="2.84375" style="119" customWidth="1"/>
    <col min="4" max="16384" width="9.15234375" style="119"/>
  </cols>
  <sheetData>
    <row r="1" spans="2:2" ht="18" x14ac:dyDescent="0.35">
      <c r="B1" s="191" t="s">
        <v>65</v>
      </c>
    </row>
    <row r="2" spans="2:2" ht="18" x14ac:dyDescent="0.35">
      <c r="B2" s="191"/>
    </row>
    <row r="3" spans="2:2" ht="18" x14ac:dyDescent="0.35">
      <c r="B3" s="191" t="s">
        <v>218</v>
      </c>
    </row>
    <row r="4" spans="2:2" ht="18" x14ac:dyDescent="0.35">
      <c r="B4" s="192" t="s">
        <v>212</v>
      </c>
    </row>
    <row r="5" spans="2:2" ht="18" x14ac:dyDescent="0.35">
      <c r="B5" s="191"/>
    </row>
    <row r="6" spans="2:2" ht="18" x14ac:dyDescent="0.35">
      <c r="B6" s="191" t="s">
        <v>219</v>
      </c>
    </row>
    <row r="7" spans="2:2" ht="15.45" x14ac:dyDescent="0.4">
      <c r="B7" s="124"/>
    </row>
    <row r="8" spans="2:2" ht="15.45" x14ac:dyDescent="0.4">
      <c r="B8" s="124"/>
    </row>
    <row r="9" spans="2:2" ht="15.9" thickBot="1" x14ac:dyDescent="0.45">
      <c r="B9" s="193" t="s">
        <v>68</v>
      </c>
    </row>
    <row r="10" spans="2:2" ht="63" customHeight="1" x14ac:dyDescent="0.35">
      <c r="B10" s="196" t="s">
        <v>243</v>
      </c>
    </row>
    <row r="11" spans="2:2" ht="15.45" x14ac:dyDescent="0.4">
      <c r="B11" s="194" t="s">
        <v>119</v>
      </c>
    </row>
    <row r="12" spans="2:2" ht="15.45" x14ac:dyDescent="0.4">
      <c r="B12" s="195"/>
    </row>
    <row r="13" spans="2:2" ht="46.3" x14ac:dyDescent="0.4">
      <c r="B13" s="197" t="s">
        <v>244</v>
      </c>
    </row>
    <row r="14" spans="2:2" ht="15.45" x14ac:dyDescent="0.4">
      <c r="B14" s="194" t="s">
        <v>118</v>
      </c>
    </row>
    <row r="15" spans="2:2" ht="15.45" x14ac:dyDescent="0.4">
      <c r="B15" s="194"/>
    </row>
    <row r="16" spans="2:2" ht="15.45" x14ac:dyDescent="0.4">
      <c r="B16" s="244" t="s">
        <v>245</v>
      </c>
    </row>
    <row r="17" spans="2:8" ht="15.45" x14ac:dyDescent="0.4">
      <c r="B17" s="194" t="s">
        <v>311</v>
      </c>
    </row>
    <row r="18" spans="2:8" ht="15.45" x14ac:dyDescent="0.4">
      <c r="B18" s="194"/>
    </row>
    <row r="19" spans="2:8" ht="15.45" x14ac:dyDescent="0.4">
      <c r="B19" s="198" t="s">
        <v>69</v>
      </c>
    </row>
    <row r="20" spans="2:8" ht="15.9" thickBot="1" x14ac:dyDescent="0.45">
      <c r="B20" s="195" t="s">
        <v>220</v>
      </c>
    </row>
    <row r="21" spans="2:8" ht="15.45" x14ac:dyDescent="0.4">
      <c r="B21" s="199" t="s">
        <v>2</v>
      </c>
      <c r="D21" s="200" t="s">
        <v>73</v>
      </c>
      <c r="E21" s="201"/>
      <c r="F21" s="201"/>
      <c r="G21" s="201"/>
      <c r="H21" s="202"/>
    </row>
    <row r="22" spans="2:8" ht="15.45" x14ac:dyDescent="0.4">
      <c r="B22" s="195" t="s">
        <v>230</v>
      </c>
      <c r="D22" s="212" t="s">
        <v>74</v>
      </c>
      <c r="E22" s="118" t="s">
        <v>221</v>
      </c>
      <c r="F22" s="118"/>
      <c r="G22" s="118"/>
      <c r="H22" s="203"/>
    </row>
    <row r="23" spans="2:8" ht="15.45" x14ac:dyDescent="0.4">
      <c r="B23" s="204" t="s">
        <v>3</v>
      </c>
      <c r="D23" s="205" t="s">
        <v>75</v>
      </c>
      <c r="E23" s="118" t="s">
        <v>222</v>
      </c>
      <c r="F23" s="118"/>
      <c r="G23" s="118"/>
      <c r="H23" s="203"/>
    </row>
    <row r="24" spans="2:8" ht="15.45" x14ac:dyDescent="0.4">
      <c r="B24" s="195" t="s">
        <v>223</v>
      </c>
      <c r="D24" s="206" t="s">
        <v>76</v>
      </c>
      <c r="E24" s="118" t="s">
        <v>224</v>
      </c>
      <c r="F24" s="118"/>
      <c r="G24" s="118"/>
      <c r="H24" s="203"/>
    </row>
    <row r="25" spans="2:8" ht="15.9" thickBot="1" x14ac:dyDescent="0.45">
      <c r="B25" s="207" t="s">
        <v>225</v>
      </c>
      <c r="D25" s="208" t="s">
        <v>77</v>
      </c>
      <c r="E25" s="209" t="s">
        <v>226</v>
      </c>
      <c r="F25" s="209"/>
      <c r="G25" s="209"/>
      <c r="H25" s="210"/>
    </row>
    <row r="26" spans="2:8" ht="15.45" x14ac:dyDescent="0.4">
      <c r="B26" s="124"/>
      <c r="D26" s="211" t="s">
        <v>78</v>
      </c>
    </row>
  </sheetData>
  <sheetProtection algorithmName="SHA-512" hashValue="bngyvUkd4NkjzDSXfHt2bviUkm5NAQc6JXTDYWTywaUjOYdYICOMJS8oJindqRcG1E8uv8Zc0WHUvF6jUh0Cww==" saltValue="SbPUEDv7Z6wyAIjlm/3AUA==" spinCount="100000" sheet="1" objects="1" scenarios="1"/>
  <hyperlinks>
    <hyperlink ref="B14" r:id="rId1" tooltip="California Climate Investments co-benefits webpage" xr:uid="{00000000-0004-0000-0000-000000000000}"/>
    <hyperlink ref="B21" r:id="rId2" tooltip="California Climate Investments program email" xr:uid="{00000000-0004-0000-0000-000001000000}"/>
    <hyperlink ref="B11" r:id="rId3" tooltip="California Climate Investments resources webpage" xr:uid="{00000000-0004-0000-0000-000004000000}"/>
    <hyperlink ref="B25" r:id="rId4" tooltip="California Climate Investments program webpage" xr:uid="{00000000-0004-0000-0000-000005000000}"/>
    <hyperlink ref="B23" r:id="rId5" tooltip="Email to CalRecycle Staff" xr:uid="{00000000-0004-0000-0000-000006000000}"/>
    <hyperlink ref="B17" r:id="rId6" tooltip="Link to Reuse User Guide" xr:uid="{969DC8E2-A8BE-406B-98D0-9FC8052243FB}"/>
  </hyperlinks>
  <pageMargins left="0.7" right="0.7" top="0.75" bottom="0.75" header="0.3" footer="0.3"/>
  <pageSetup orientation="portrait" r:id="rId7"/>
  <drawing r:id="rId8"/>
  <pictur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14"/>
  <sheetViews>
    <sheetView topLeftCell="B1" workbookViewId="0">
      <selection activeCell="G33" sqref="G33"/>
    </sheetView>
  </sheetViews>
  <sheetFormatPr defaultColWidth="8.84375" defaultRowHeight="14.15" x14ac:dyDescent="0.35"/>
  <cols>
    <col min="1" max="1" width="27.69140625" style="162" customWidth="1"/>
    <col min="2" max="2" width="53.3046875" style="162" customWidth="1"/>
    <col min="3" max="3" width="16.84375" style="179" customWidth="1"/>
    <col min="4" max="4" width="19.3828125" style="162" customWidth="1"/>
    <col min="5" max="6" width="8.84375" style="162"/>
    <col min="7" max="7" width="43.84375" style="162" bestFit="1" customWidth="1"/>
    <col min="8" max="8" width="32.15234375" style="162" customWidth="1"/>
    <col min="9" max="9" width="21.15234375" style="162" bestFit="1" customWidth="1"/>
    <col min="10" max="256" width="8.84375" style="162"/>
    <col min="257" max="257" width="27.69140625" style="162" customWidth="1"/>
    <col min="258" max="258" width="53.3046875" style="162" customWidth="1"/>
    <col min="259" max="259" width="16.84375" style="162" customWidth="1"/>
    <col min="260" max="260" width="19.3828125" style="162" customWidth="1"/>
    <col min="261" max="512" width="8.84375" style="162"/>
    <col min="513" max="513" width="27.69140625" style="162" customWidth="1"/>
    <col min="514" max="514" width="53.3046875" style="162" customWidth="1"/>
    <col min="515" max="515" width="16.84375" style="162" customWidth="1"/>
    <col min="516" max="516" width="19.3828125" style="162" customWidth="1"/>
    <col min="517" max="768" width="8.84375" style="162"/>
    <col min="769" max="769" width="27.69140625" style="162" customWidth="1"/>
    <col min="770" max="770" width="53.3046875" style="162" customWidth="1"/>
    <col min="771" max="771" width="16.84375" style="162" customWidth="1"/>
    <col min="772" max="772" width="19.3828125" style="162" customWidth="1"/>
    <col min="773" max="1024" width="8.84375" style="162"/>
    <col min="1025" max="1025" width="27.69140625" style="162" customWidth="1"/>
    <col min="1026" max="1026" width="53.3046875" style="162" customWidth="1"/>
    <col min="1027" max="1027" width="16.84375" style="162" customWidth="1"/>
    <col min="1028" max="1028" width="19.3828125" style="162" customWidth="1"/>
    <col min="1029" max="1280" width="8.84375" style="162"/>
    <col min="1281" max="1281" width="27.69140625" style="162" customWidth="1"/>
    <col min="1282" max="1282" width="53.3046875" style="162" customWidth="1"/>
    <col min="1283" max="1283" width="16.84375" style="162" customWidth="1"/>
    <col min="1284" max="1284" width="19.3828125" style="162" customWidth="1"/>
    <col min="1285" max="1536" width="8.84375" style="162"/>
    <col min="1537" max="1537" width="27.69140625" style="162" customWidth="1"/>
    <col min="1538" max="1538" width="53.3046875" style="162" customWidth="1"/>
    <col min="1539" max="1539" width="16.84375" style="162" customWidth="1"/>
    <col min="1540" max="1540" width="19.3828125" style="162" customWidth="1"/>
    <col min="1541" max="1792" width="8.84375" style="162"/>
    <col min="1793" max="1793" width="27.69140625" style="162" customWidth="1"/>
    <col min="1794" max="1794" width="53.3046875" style="162" customWidth="1"/>
    <col min="1795" max="1795" width="16.84375" style="162" customWidth="1"/>
    <col min="1796" max="1796" width="19.3828125" style="162" customWidth="1"/>
    <col min="1797" max="2048" width="8.84375" style="162"/>
    <col min="2049" max="2049" width="27.69140625" style="162" customWidth="1"/>
    <col min="2050" max="2050" width="53.3046875" style="162" customWidth="1"/>
    <col min="2051" max="2051" width="16.84375" style="162" customWidth="1"/>
    <col min="2052" max="2052" width="19.3828125" style="162" customWidth="1"/>
    <col min="2053" max="2304" width="8.84375" style="162"/>
    <col min="2305" max="2305" width="27.69140625" style="162" customWidth="1"/>
    <col min="2306" max="2306" width="53.3046875" style="162" customWidth="1"/>
    <col min="2307" max="2307" width="16.84375" style="162" customWidth="1"/>
    <col min="2308" max="2308" width="19.3828125" style="162" customWidth="1"/>
    <col min="2309" max="2560" width="8.84375" style="162"/>
    <col min="2561" max="2561" width="27.69140625" style="162" customWidth="1"/>
    <col min="2562" max="2562" width="53.3046875" style="162" customWidth="1"/>
    <col min="2563" max="2563" width="16.84375" style="162" customWidth="1"/>
    <col min="2564" max="2564" width="19.3828125" style="162" customWidth="1"/>
    <col min="2565" max="2816" width="8.84375" style="162"/>
    <col min="2817" max="2817" width="27.69140625" style="162" customWidth="1"/>
    <col min="2818" max="2818" width="53.3046875" style="162" customWidth="1"/>
    <col min="2819" max="2819" width="16.84375" style="162" customWidth="1"/>
    <col min="2820" max="2820" width="19.3828125" style="162" customWidth="1"/>
    <col min="2821" max="3072" width="8.84375" style="162"/>
    <col min="3073" max="3073" width="27.69140625" style="162" customWidth="1"/>
    <col min="3074" max="3074" width="53.3046875" style="162" customWidth="1"/>
    <col min="3075" max="3075" width="16.84375" style="162" customWidth="1"/>
    <col min="3076" max="3076" width="19.3828125" style="162" customWidth="1"/>
    <col min="3077" max="3328" width="8.84375" style="162"/>
    <col min="3329" max="3329" width="27.69140625" style="162" customWidth="1"/>
    <col min="3330" max="3330" width="53.3046875" style="162" customWidth="1"/>
    <col min="3331" max="3331" width="16.84375" style="162" customWidth="1"/>
    <col min="3332" max="3332" width="19.3828125" style="162" customWidth="1"/>
    <col min="3333" max="3584" width="8.84375" style="162"/>
    <col min="3585" max="3585" width="27.69140625" style="162" customWidth="1"/>
    <col min="3586" max="3586" width="53.3046875" style="162" customWidth="1"/>
    <col min="3587" max="3587" width="16.84375" style="162" customWidth="1"/>
    <col min="3588" max="3588" width="19.3828125" style="162" customWidth="1"/>
    <col min="3589" max="3840" width="8.84375" style="162"/>
    <col min="3841" max="3841" width="27.69140625" style="162" customWidth="1"/>
    <col min="3842" max="3842" width="53.3046875" style="162" customWidth="1"/>
    <col min="3843" max="3843" width="16.84375" style="162" customWidth="1"/>
    <col min="3844" max="3844" width="19.3828125" style="162" customWidth="1"/>
    <col min="3845" max="4096" width="8.84375" style="162"/>
    <col min="4097" max="4097" width="27.69140625" style="162" customWidth="1"/>
    <col min="4098" max="4098" width="53.3046875" style="162" customWidth="1"/>
    <col min="4099" max="4099" width="16.84375" style="162" customWidth="1"/>
    <col min="4100" max="4100" width="19.3828125" style="162" customWidth="1"/>
    <col min="4101" max="4352" width="8.84375" style="162"/>
    <col min="4353" max="4353" width="27.69140625" style="162" customWidth="1"/>
    <col min="4354" max="4354" width="53.3046875" style="162" customWidth="1"/>
    <col min="4355" max="4355" width="16.84375" style="162" customWidth="1"/>
    <col min="4356" max="4356" width="19.3828125" style="162" customWidth="1"/>
    <col min="4357" max="4608" width="8.84375" style="162"/>
    <col min="4609" max="4609" width="27.69140625" style="162" customWidth="1"/>
    <col min="4610" max="4610" width="53.3046875" style="162" customWidth="1"/>
    <col min="4611" max="4611" width="16.84375" style="162" customWidth="1"/>
    <col min="4612" max="4612" width="19.3828125" style="162" customWidth="1"/>
    <col min="4613" max="4864" width="8.84375" style="162"/>
    <col min="4865" max="4865" width="27.69140625" style="162" customWidth="1"/>
    <col min="4866" max="4866" width="53.3046875" style="162" customWidth="1"/>
    <col min="4867" max="4867" width="16.84375" style="162" customWidth="1"/>
    <col min="4868" max="4868" width="19.3828125" style="162" customWidth="1"/>
    <col min="4869" max="5120" width="8.84375" style="162"/>
    <col min="5121" max="5121" width="27.69140625" style="162" customWidth="1"/>
    <col min="5122" max="5122" width="53.3046875" style="162" customWidth="1"/>
    <col min="5123" max="5123" width="16.84375" style="162" customWidth="1"/>
    <col min="5124" max="5124" width="19.3828125" style="162" customWidth="1"/>
    <col min="5125" max="5376" width="8.84375" style="162"/>
    <col min="5377" max="5377" width="27.69140625" style="162" customWidth="1"/>
    <col min="5378" max="5378" width="53.3046875" style="162" customWidth="1"/>
    <col min="5379" max="5379" width="16.84375" style="162" customWidth="1"/>
    <col min="5380" max="5380" width="19.3828125" style="162" customWidth="1"/>
    <col min="5381" max="5632" width="8.84375" style="162"/>
    <col min="5633" max="5633" width="27.69140625" style="162" customWidth="1"/>
    <col min="5634" max="5634" width="53.3046875" style="162" customWidth="1"/>
    <col min="5635" max="5635" width="16.84375" style="162" customWidth="1"/>
    <col min="5636" max="5636" width="19.3828125" style="162" customWidth="1"/>
    <col min="5637" max="5888" width="8.84375" style="162"/>
    <col min="5889" max="5889" width="27.69140625" style="162" customWidth="1"/>
    <col min="5890" max="5890" width="53.3046875" style="162" customWidth="1"/>
    <col min="5891" max="5891" width="16.84375" style="162" customWidth="1"/>
    <col min="5892" max="5892" width="19.3828125" style="162" customWidth="1"/>
    <col min="5893" max="6144" width="8.84375" style="162"/>
    <col min="6145" max="6145" width="27.69140625" style="162" customWidth="1"/>
    <col min="6146" max="6146" width="53.3046875" style="162" customWidth="1"/>
    <col min="6147" max="6147" width="16.84375" style="162" customWidth="1"/>
    <col min="6148" max="6148" width="19.3828125" style="162" customWidth="1"/>
    <col min="6149" max="6400" width="8.84375" style="162"/>
    <col min="6401" max="6401" width="27.69140625" style="162" customWidth="1"/>
    <col min="6402" max="6402" width="53.3046875" style="162" customWidth="1"/>
    <col min="6403" max="6403" width="16.84375" style="162" customWidth="1"/>
    <col min="6404" max="6404" width="19.3828125" style="162" customWidth="1"/>
    <col min="6405" max="6656" width="8.84375" style="162"/>
    <col min="6657" max="6657" width="27.69140625" style="162" customWidth="1"/>
    <col min="6658" max="6658" width="53.3046875" style="162" customWidth="1"/>
    <col min="6659" max="6659" width="16.84375" style="162" customWidth="1"/>
    <col min="6660" max="6660" width="19.3828125" style="162" customWidth="1"/>
    <col min="6661" max="6912" width="8.84375" style="162"/>
    <col min="6913" max="6913" width="27.69140625" style="162" customWidth="1"/>
    <col min="6914" max="6914" width="53.3046875" style="162" customWidth="1"/>
    <col min="6915" max="6915" width="16.84375" style="162" customWidth="1"/>
    <col min="6916" max="6916" width="19.3828125" style="162" customWidth="1"/>
    <col min="6917" max="7168" width="8.84375" style="162"/>
    <col min="7169" max="7169" width="27.69140625" style="162" customWidth="1"/>
    <col min="7170" max="7170" width="53.3046875" style="162" customWidth="1"/>
    <col min="7171" max="7171" width="16.84375" style="162" customWidth="1"/>
    <col min="7172" max="7172" width="19.3828125" style="162" customWidth="1"/>
    <col min="7173" max="7424" width="8.84375" style="162"/>
    <col min="7425" max="7425" width="27.69140625" style="162" customWidth="1"/>
    <col min="7426" max="7426" width="53.3046875" style="162" customWidth="1"/>
    <col min="7427" max="7427" width="16.84375" style="162" customWidth="1"/>
    <col min="7428" max="7428" width="19.3828125" style="162" customWidth="1"/>
    <col min="7429" max="7680" width="8.84375" style="162"/>
    <col min="7681" max="7681" width="27.69140625" style="162" customWidth="1"/>
    <col min="7682" max="7682" width="53.3046875" style="162" customWidth="1"/>
    <col min="7683" max="7683" width="16.84375" style="162" customWidth="1"/>
    <col min="7684" max="7684" width="19.3828125" style="162" customWidth="1"/>
    <col min="7685" max="7936" width="8.84375" style="162"/>
    <col min="7937" max="7937" width="27.69140625" style="162" customWidth="1"/>
    <col min="7938" max="7938" width="53.3046875" style="162" customWidth="1"/>
    <col min="7939" max="7939" width="16.84375" style="162" customWidth="1"/>
    <col min="7940" max="7940" width="19.3828125" style="162" customWidth="1"/>
    <col min="7941" max="8192" width="8.84375" style="162"/>
    <col min="8193" max="8193" width="27.69140625" style="162" customWidth="1"/>
    <col min="8194" max="8194" width="53.3046875" style="162" customWidth="1"/>
    <col min="8195" max="8195" width="16.84375" style="162" customWidth="1"/>
    <col min="8196" max="8196" width="19.3828125" style="162" customWidth="1"/>
    <col min="8197" max="8448" width="8.84375" style="162"/>
    <col min="8449" max="8449" width="27.69140625" style="162" customWidth="1"/>
    <col min="8450" max="8450" width="53.3046875" style="162" customWidth="1"/>
    <col min="8451" max="8451" width="16.84375" style="162" customWidth="1"/>
    <col min="8452" max="8452" width="19.3828125" style="162" customWidth="1"/>
    <col min="8453" max="8704" width="8.84375" style="162"/>
    <col min="8705" max="8705" width="27.69140625" style="162" customWidth="1"/>
    <col min="8706" max="8706" width="53.3046875" style="162" customWidth="1"/>
    <col min="8707" max="8707" width="16.84375" style="162" customWidth="1"/>
    <col min="8708" max="8708" width="19.3828125" style="162" customWidth="1"/>
    <col min="8709" max="8960" width="8.84375" style="162"/>
    <col min="8961" max="8961" width="27.69140625" style="162" customWidth="1"/>
    <col min="8962" max="8962" width="53.3046875" style="162" customWidth="1"/>
    <col min="8963" max="8963" width="16.84375" style="162" customWidth="1"/>
    <col min="8964" max="8964" width="19.3828125" style="162" customWidth="1"/>
    <col min="8965" max="9216" width="8.84375" style="162"/>
    <col min="9217" max="9217" width="27.69140625" style="162" customWidth="1"/>
    <col min="9218" max="9218" width="53.3046875" style="162" customWidth="1"/>
    <col min="9219" max="9219" width="16.84375" style="162" customWidth="1"/>
    <col min="9220" max="9220" width="19.3828125" style="162" customWidth="1"/>
    <col min="9221" max="9472" width="8.84375" style="162"/>
    <col min="9473" max="9473" width="27.69140625" style="162" customWidth="1"/>
    <col min="9474" max="9474" width="53.3046875" style="162" customWidth="1"/>
    <col min="9475" max="9475" width="16.84375" style="162" customWidth="1"/>
    <col min="9476" max="9476" width="19.3828125" style="162" customWidth="1"/>
    <col min="9477" max="9728" width="8.84375" style="162"/>
    <col min="9729" max="9729" width="27.69140625" style="162" customWidth="1"/>
    <col min="9730" max="9730" width="53.3046875" style="162" customWidth="1"/>
    <col min="9731" max="9731" width="16.84375" style="162" customWidth="1"/>
    <col min="9732" max="9732" width="19.3828125" style="162" customWidth="1"/>
    <col min="9733" max="9984" width="8.84375" style="162"/>
    <col min="9985" max="9985" width="27.69140625" style="162" customWidth="1"/>
    <col min="9986" max="9986" width="53.3046875" style="162" customWidth="1"/>
    <col min="9987" max="9987" width="16.84375" style="162" customWidth="1"/>
    <col min="9988" max="9988" width="19.3828125" style="162" customWidth="1"/>
    <col min="9989" max="10240" width="8.84375" style="162"/>
    <col min="10241" max="10241" width="27.69140625" style="162" customWidth="1"/>
    <col min="10242" max="10242" width="53.3046875" style="162" customWidth="1"/>
    <col min="10243" max="10243" width="16.84375" style="162" customWidth="1"/>
    <col min="10244" max="10244" width="19.3828125" style="162" customWidth="1"/>
    <col min="10245" max="10496" width="8.84375" style="162"/>
    <col min="10497" max="10497" width="27.69140625" style="162" customWidth="1"/>
    <col min="10498" max="10498" width="53.3046875" style="162" customWidth="1"/>
    <col min="10499" max="10499" width="16.84375" style="162" customWidth="1"/>
    <col min="10500" max="10500" width="19.3828125" style="162" customWidth="1"/>
    <col min="10501" max="10752" width="8.84375" style="162"/>
    <col min="10753" max="10753" width="27.69140625" style="162" customWidth="1"/>
    <col min="10754" max="10754" width="53.3046875" style="162" customWidth="1"/>
    <col min="10755" max="10755" width="16.84375" style="162" customWidth="1"/>
    <col min="10756" max="10756" width="19.3828125" style="162" customWidth="1"/>
    <col min="10757" max="11008" width="8.84375" style="162"/>
    <col min="11009" max="11009" width="27.69140625" style="162" customWidth="1"/>
    <col min="11010" max="11010" width="53.3046875" style="162" customWidth="1"/>
    <col min="11011" max="11011" width="16.84375" style="162" customWidth="1"/>
    <col min="11012" max="11012" width="19.3828125" style="162" customWidth="1"/>
    <col min="11013" max="11264" width="8.84375" style="162"/>
    <col min="11265" max="11265" width="27.69140625" style="162" customWidth="1"/>
    <col min="11266" max="11266" width="53.3046875" style="162" customWidth="1"/>
    <col min="11267" max="11267" width="16.84375" style="162" customWidth="1"/>
    <col min="11268" max="11268" width="19.3828125" style="162" customWidth="1"/>
    <col min="11269" max="11520" width="8.84375" style="162"/>
    <col min="11521" max="11521" width="27.69140625" style="162" customWidth="1"/>
    <col min="11522" max="11522" width="53.3046875" style="162" customWidth="1"/>
    <col min="11523" max="11523" width="16.84375" style="162" customWidth="1"/>
    <col min="11524" max="11524" width="19.3828125" style="162" customWidth="1"/>
    <col min="11525" max="11776" width="8.84375" style="162"/>
    <col min="11777" max="11777" width="27.69140625" style="162" customWidth="1"/>
    <col min="11778" max="11778" width="53.3046875" style="162" customWidth="1"/>
    <col min="11779" max="11779" width="16.84375" style="162" customWidth="1"/>
    <col min="11780" max="11780" width="19.3828125" style="162" customWidth="1"/>
    <col min="11781" max="12032" width="8.84375" style="162"/>
    <col min="12033" max="12033" width="27.69140625" style="162" customWidth="1"/>
    <col min="12034" max="12034" width="53.3046875" style="162" customWidth="1"/>
    <col min="12035" max="12035" width="16.84375" style="162" customWidth="1"/>
    <col min="12036" max="12036" width="19.3828125" style="162" customWidth="1"/>
    <col min="12037" max="12288" width="8.84375" style="162"/>
    <col min="12289" max="12289" width="27.69140625" style="162" customWidth="1"/>
    <col min="12290" max="12290" width="53.3046875" style="162" customWidth="1"/>
    <col min="12291" max="12291" width="16.84375" style="162" customWidth="1"/>
    <col min="12292" max="12292" width="19.3828125" style="162" customWidth="1"/>
    <col min="12293" max="12544" width="8.84375" style="162"/>
    <col min="12545" max="12545" width="27.69140625" style="162" customWidth="1"/>
    <col min="12546" max="12546" width="53.3046875" style="162" customWidth="1"/>
    <col min="12547" max="12547" width="16.84375" style="162" customWidth="1"/>
    <col min="12548" max="12548" width="19.3828125" style="162" customWidth="1"/>
    <col min="12549" max="12800" width="8.84375" style="162"/>
    <col min="12801" max="12801" width="27.69140625" style="162" customWidth="1"/>
    <col min="12802" max="12802" width="53.3046875" style="162" customWidth="1"/>
    <col min="12803" max="12803" width="16.84375" style="162" customWidth="1"/>
    <col min="12804" max="12804" width="19.3828125" style="162" customWidth="1"/>
    <col min="12805" max="13056" width="8.84375" style="162"/>
    <col min="13057" max="13057" width="27.69140625" style="162" customWidth="1"/>
    <col min="13058" max="13058" width="53.3046875" style="162" customWidth="1"/>
    <col min="13059" max="13059" width="16.84375" style="162" customWidth="1"/>
    <col min="13060" max="13060" width="19.3828125" style="162" customWidth="1"/>
    <col min="13061" max="13312" width="8.84375" style="162"/>
    <col min="13313" max="13313" width="27.69140625" style="162" customWidth="1"/>
    <col min="13314" max="13314" width="53.3046875" style="162" customWidth="1"/>
    <col min="13315" max="13315" width="16.84375" style="162" customWidth="1"/>
    <col min="13316" max="13316" width="19.3828125" style="162" customWidth="1"/>
    <col min="13317" max="13568" width="8.84375" style="162"/>
    <col min="13569" max="13569" width="27.69140625" style="162" customWidth="1"/>
    <col min="13570" max="13570" width="53.3046875" style="162" customWidth="1"/>
    <col min="13571" max="13571" width="16.84375" style="162" customWidth="1"/>
    <col min="13572" max="13572" width="19.3828125" style="162" customWidth="1"/>
    <col min="13573" max="13824" width="8.84375" style="162"/>
    <col min="13825" max="13825" width="27.69140625" style="162" customWidth="1"/>
    <col min="13826" max="13826" width="53.3046875" style="162" customWidth="1"/>
    <col min="13827" max="13827" width="16.84375" style="162" customWidth="1"/>
    <col min="13828" max="13828" width="19.3828125" style="162" customWidth="1"/>
    <col min="13829" max="14080" width="8.84375" style="162"/>
    <col min="14081" max="14081" width="27.69140625" style="162" customWidth="1"/>
    <col min="14082" max="14082" width="53.3046875" style="162" customWidth="1"/>
    <col min="14083" max="14083" width="16.84375" style="162" customWidth="1"/>
    <col min="14084" max="14084" width="19.3828125" style="162" customWidth="1"/>
    <col min="14085" max="14336" width="8.84375" style="162"/>
    <col min="14337" max="14337" width="27.69140625" style="162" customWidth="1"/>
    <col min="14338" max="14338" width="53.3046875" style="162" customWidth="1"/>
    <col min="14339" max="14339" width="16.84375" style="162" customWidth="1"/>
    <col min="14340" max="14340" width="19.3828125" style="162" customWidth="1"/>
    <col min="14341" max="14592" width="8.84375" style="162"/>
    <col min="14593" max="14593" width="27.69140625" style="162" customWidth="1"/>
    <col min="14594" max="14594" width="53.3046875" style="162" customWidth="1"/>
    <col min="14595" max="14595" width="16.84375" style="162" customWidth="1"/>
    <col min="14596" max="14596" width="19.3828125" style="162" customWidth="1"/>
    <col min="14597" max="14848" width="8.84375" style="162"/>
    <col min="14849" max="14849" width="27.69140625" style="162" customWidth="1"/>
    <col min="14850" max="14850" width="53.3046875" style="162" customWidth="1"/>
    <col min="14851" max="14851" width="16.84375" style="162" customWidth="1"/>
    <col min="14852" max="14852" width="19.3828125" style="162" customWidth="1"/>
    <col min="14853" max="15104" width="8.84375" style="162"/>
    <col min="15105" max="15105" width="27.69140625" style="162" customWidth="1"/>
    <col min="15106" max="15106" width="53.3046875" style="162" customWidth="1"/>
    <col min="15107" max="15107" width="16.84375" style="162" customWidth="1"/>
    <col min="15108" max="15108" width="19.3828125" style="162" customWidth="1"/>
    <col min="15109" max="15360" width="8.84375" style="162"/>
    <col min="15361" max="15361" width="27.69140625" style="162" customWidth="1"/>
    <col min="15362" max="15362" width="53.3046875" style="162" customWidth="1"/>
    <col min="15363" max="15363" width="16.84375" style="162" customWidth="1"/>
    <col min="15364" max="15364" width="19.3828125" style="162" customWidth="1"/>
    <col min="15365" max="15616" width="8.84375" style="162"/>
    <col min="15617" max="15617" width="27.69140625" style="162" customWidth="1"/>
    <col min="15618" max="15618" width="53.3046875" style="162" customWidth="1"/>
    <col min="15619" max="15619" width="16.84375" style="162" customWidth="1"/>
    <col min="15620" max="15620" width="19.3828125" style="162" customWidth="1"/>
    <col min="15621" max="15872" width="8.84375" style="162"/>
    <col min="15873" max="15873" width="27.69140625" style="162" customWidth="1"/>
    <col min="15874" max="15874" width="53.3046875" style="162" customWidth="1"/>
    <col min="15875" max="15875" width="16.84375" style="162" customWidth="1"/>
    <col min="15876" max="15876" width="19.3828125" style="162" customWidth="1"/>
    <col min="15877" max="16128" width="8.84375" style="162"/>
    <col min="16129" max="16129" width="27.69140625" style="162" customWidth="1"/>
    <col min="16130" max="16130" width="53.3046875" style="162" customWidth="1"/>
    <col min="16131" max="16131" width="16.84375" style="162" customWidth="1"/>
    <col min="16132" max="16132" width="19.3828125" style="162" customWidth="1"/>
    <col min="16133" max="16384" width="8.84375" style="162"/>
  </cols>
  <sheetData>
    <row r="1" spans="1:9" x14ac:dyDescent="0.35">
      <c r="A1" s="159"/>
      <c r="B1" s="160" t="s">
        <v>145</v>
      </c>
      <c r="C1" s="161"/>
    </row>
    <row r="2" spans="1:9" x14ac:dyDescent="0.35">
      <c r="A2" s="163" t="s">
        <v>146</v>
      </c>
      <c r="B2" s="163" t="s">
        <v>147</v>
      </c>
      <c r="C2" s="164" t="s">
        <v>148</v>
      </c>
      <c r="D2" s="164" t="s">
        <v>148</v>
      </c>
    </row>
    <row r="3" spans="1:9" x14ac:dyDescent="0.35">
      <c r="A3" s="165" t="s">
        <v>149</v>
      </c>
      <c r="B3" s="166"/>
      <c r="C3" s="167" t="s">
        <v>150</v>
      </c>
      <c r="D3" s="168" t="s">
        <v>17</v>
      </c>
      <c r="G3" s="169" t="s">
        <v>166</v>
      </c>
      <c r="H3" s="169" t="s">
        <v>167</v>
      </c>
      <c r="I3" s="169" t="s">
        <v>173</v>
      </c>
    </row>
    <row r="4" spans="1:9" x14ac:dyDescent="0.35">
      <c r="A4" s="170" t="s">
        <v>151</v>
      </c>
      <c r="B4" s="174" t="s">
        <v>152</v>
      </c>
      <c r="C4" s="171">
        <v>30</v>
      </c>
      <c r="D4" s="172">
        <f t="shared" ref="D4:D16" si="0">C4*2.20462</f>
        <v>66.138599999999997</v>
      </c>
      <c r="G4" s="169" t="s">
        <v>152</v>
      </c>
      <c r="H4" s="169" t="s">
        <v>168</v>
      </c>
      <c r="I4" s="173">
        <v>66.138599999999997</v>
      </c>
    </row>
    <row r="5" spans="1:9" x14ac:dyDescent="0.35">
      <c r="A5" s="170" t="s">
        <v>151</v>
      </c>
      <c r="B5" s="175" t="s">
        <v>153</v>
      </c>
      <c r="C5" s="176">
        <v>19</v>
      </c>
      <c r="D5" s="172">
        <f t="shared" si="0"/>
        <v>41.887779999999999</v>
      </c>
      <c r="G5" s="169" t="s">
        <v>153</v>
      </c>
      <c r="H5" s="169" t="s">
        <v>170</v>
      </c>
      <c r="I5" s="173">
        <v>42</v>
      </c>
    </row>
    <row r="6" spans="1:9" x14ac:dyDescent="0.35">
      <c r="A6" s="170" t="s">
        <v>151</v>
      </c>
      <c r="B6" s="174" t="s">
        <v>154</v>
      </c>
      <c r="C6" s="171">
        <v>6</v>
      </c>
      <c r="D6" s="172">
        <f t="shared" si="0"/>
        <v>13.227719999999998</v>
      </c>
      <c r="G6" s="169" t="s">
        <v>154</v>
      </c>
      <c r="H6" s="169" t="s">
        <v>169</v>
      </c>
      <c r="I6" s="173">
        <v>13</v>
      </c>
    </row>
    <row r="7" spans="1:9" x14ac:dyDescent="0.35">
      <c r="A7" s="170" t="s">
        <v>151</v>
      </c>
      <c r="B7" s="175" t="s">
        <v>155</v>
      </c>
      <c r="C7" s="176">
        <v>25</v>
      </c>
      <c r="D7" s="172">
        <f t="shared" si="0"/>
        <v>55.115499999999997</v>
      </c>
      <c r="G7" s="169" t="s">
        <v>155</v>
      </c>
      <c r="H7" s="169" t="s">
        <v>171</v>
      </c>
      <c r="I7" s="173">
        <v>55</v>
      </c>
    </row>
    <row r="8" spans="1:9" x14ac:dyDescent="0.35">
      <c r="A8" s="170" t="s">
        <v>151</v>
      </c>
      <c r="B8" s="175" t="s">
        <v>156</v>
      </c>
      <c r="C8" s="176">
        <v>16</v>
      </c>
      <c r="D8" s="172">
        <f t="shared" si="0"/>
        <v>35.273919999999997</v>
      </c>
      <c r="G8" s="169" t="s">
        <v>156</v>
      </c>
      <c r="H8" s="169" t="s">
        <v>156</v>
      </c>
      <c r="I8" s="173">
        <v>35</v>
      </c>
    </row>
    <row r="9" spans="1:9" x14ac:dyDescent="0.35">
      <c r="A9" s="170" t="s">
        <v>151</v>
      </c>
      <c r="B9" s="175" t="s">
        <v>157</v>
      </c>
      <c r="C9" s="176">
        <v>27</v>
      </c>
      <c r="D9" s="172">
        <f t="shared" si="0"/>
        <v>59.524739999999994</v>
      </c>
      <c r="G9" s="169" t="s">
        <v>157</v>
      </c>
      <c r="H9" s="169" t="s">
        <v>157</v>
      </c>
      <c r="I9" s="173">
        <v>60</v>
      </c>
    </row>
    <row r="10" spans="1:9" x14ac:dyDescent="0.35">
      <c r="A10" s="170" t="s">
        <v>151</v>
      </c>
      <c r="B10" s="174" t="s">
        <v>158</v>
      </c>
      <c r="C10" s="171">
        <v>15</v>
      </c>
      <c r="D10" s="172">
        <f t="shared" si="0"/>
        <v>33.069299999999998</v>
      </c>
      <c r="G10" s="169" t="s">
        <v>158</v>
      </c>
      <c r="H10" s="169" t="s">
        <v>172</v>
      </c>
      <c r="I10" s="173">
        <v>33</v>
      </c>
    </row>
    <row r="11" spans="1:9" x14ac:dyDescent="0.35">
      <c r="A11" s="170" t="s">
        <v>151</v>
      </c>
      <c r="B11" s="175" t="s">
        <v>160</v>
      </c>
      <c r="C11" s="176">
        <v>24</v>
      </c>
      <c r="D11" s="172">
        <f>C11*2.20462</f>
        <v>52.910879999999992</v>
      </c>
      <c r="G11" s="169" t="s">
        <v>160</v>
      </c>
      <c r="H11" s="169" t="s">
        <v>160</v>
      </c>
      <c r="I11" s="173">
        <v>53</v>
      </c>
    </row>
    <row r="12" spans="1:9" x14ac:dyDescent="0.35">
      <c r="A12" s="170" t="s">
        <v>151</v>
      </c>
      <c r="B12" s="175" t="s">
        <v>159</v>
      </c>
      <c r="C12" s="176">
        <v>30</v>
      </c>
      <c r="D12" s="172">
        <f>C12*2.20462</f>
        <v>66.138599999999997</v>
      </c>
      <c r="G12" s="169" t="s">
        <v>159</v>
      </c>
      <c r="H12" s="169" t="s">
        <v>159</v>
      </c>
      <c r="I12" s="173">
        <v>66</v>
      </c>
    </row>
    <row r="13" spans="1:9" x14ac:dyDescent="0.35">
      <c r="A13" s="170" t="s">
        <v>161</v>
      </c>
      <c r="B13" s="174" t="s">
        <v>162</v>
      </c>
      <c r="C13" s="171">
        <v>20</v>
      </c>
      <c r="D13" s="172">
        <f t="shared" si="0"/>
        <v>44.092399999999998</v>
      </c>
      <c r="G13" s="169" t="s">
        <v>162</v>
      </c>
      <c r="H13" s="169" t="s">
        <v>178</v>
      </c>
      <c r="I13" s="173">
        <v>44</v>
      </c>
    </row>
    <row r="14" spans="1:9" x14ac:dyDescent="0.35">
      <c r="A14" s="170" t="s">
        <v>161</v>
      </c>
      <c r="B14" s="174" t="s">
        <v>163</v>
      </c>
      <c r="C14" s="171">
        <v>25</v>
      </c>
      <c r="D14" s="172">
        <f t="shared" si="0"/>
        <v>55.115499999999997</v>
      </c>
      <c r="G14" s="169" t="s">
        <v>163</v>
      </c>
      <c r="H14" s="169" t="s">
        <v>177</v>
      </c>
      <c r="I14" s="173">
        <v>55</v>
      </c>
    </row>
    <row r="15" spans="1:9" x14ac:dyDescent="0.35">
      <c r="A15" s="170" t="s">
        <v>161</v>
      </c>
      <c r="B15" s="175" t="s">
        <v>164</v>
      </c>
      <c r="C15" s="176">
        <v>30</v>
      </c>
      <c r="D15" s="172">
        <f t="shared" si="0"/>
        <v>66.138599999999997</v>
      </c>
      <c r="G15" s="169" t="s">
        <v>164</v>
      </c>
      <c r="H15" s="169" t="s">
        <v>176</v>
      </c>
      <c r="I15" s="173">
        <v>66</v>
      </c>
    </row>
    <row r="16" spans="1:9" x14ac:dyDescent="0.35">
      <c r="A16" s="170" t="s">
        <v>151</v>
      </c>
      <c r="B16" s="175" t="s">
        <v>241</v>
      </c>
      <c r="C16" s="176">
        <v>8</v>
      </c>
      <c r="D16" s="172">
        <f t="shared" si="0"/>
        <v>17.636959999999998</v>
      </c>
      <c r="G16" s="169" t="s">
        <v>241</v>
      </c>
      <c r="H16" s="169" t="s">
        <v>260</v>
      </c>
      <c r="I16" s="173">
        <v>17.636959999999998</v>
      </c>
    </row>
    <row r="17" spans="1:3" x14ac:dyDescent="0.35">
      <c r="C17" s="178"/>
    </row>
    <row r="18" spans="1:3" ht="12" customHeight="1" x14ac:dyDescent="0.4">
      <c r="A18" s="247" t="s">
        <v>184</v>
      </c>
      <c r="C18" s="178"/>
    </row>
    <row r="19" spans="1:3" x14ac:dyDescent="0.35">
      <c r="C19" s="178"/>
    </row>
    <row r="20" spans="1:3" x14ac:dyDescent="0.35">
      <c r="C20" s="178"/>
    </row>
    <row r="21" spans="1:3" x14ac:dyDescent="0.35">
      <c r="C21" s="178"/>
    </row>
    <row r="22" spans="1:3" x14ac:dyDescent="0.35">
      <c r="C22" s="178"/>
    </row>
    <row r="23" spans="1:3" x14ac:dyDescent="0.35">
      <c r="C23" s="162"/>
    </row>
    <row r="39" spans="1:1" x14ac:dyDescent="0.35">
      <c r="A39" s="180"/>
    </row>
    <row r="52" spans="1:9" x14ac:dyDescent="0.35">
      <c r="A52" s="180"/>
    </row>
    <row r="56" spans="1:9" x14ac:dyDescent="0.35">
      <c r="G56" s="177"/>
      <c r="H56" s="177"/>
      <c r="I56" s="177"/>
    </row>
    <row r="57" spans="1:9" s="177" customFormat="1" x14ac:dyDescent="0.35">
      <c r="A57" s="162"/>
      <c r="B57" s="162"/>
      <c r="C57" s="179"/>
      <c r="D57" s="162"/>
      <c r="G57" s="162"/>
      <c r="H57" s="162"/>
      <c r="I57" s="162"/>
    </row>
    <row r="70" spans="1:9" x14ac:dyDescent="0.35">
      <c r="A70" s="180"/>
      <c r="G70" s="177"/>
      <c r="H70" s="177"/>
      <c r="I70" s="177"/>
    </row>
    <row r="71" spans="1:9" s="177" customFormat="1" x14ac:dyDescent="0.35">
      <c r="A71" s="162"/>
      <c r="B71" s="162"/>
      <c r="C71" s="179"/>
      <c r="D71" s="162"/>
      <c r="G71" s="162"/>
      <c r="H71" s="162"/>
      <c r="I71" s="162"/>
    </row>
    <row r="73" spans="1:9" x14ac:dyDescent="0.35">
      <c r="G73" s="177"/>
      <c r="H73" s="177"/>
      <c r="I73" s="177"/>
    </row>
    <row r="74" spans="1:9" s="177" customFormat="1" x14ac:dyDescent="0.35">
      <c r="A74" s="162"/>
      <c r="B74" s="162"/>
      <c r="C74" s="179"/>
      <c r="D74" s="162"/>
      <c r="G74" s="162"/>
      <c r="H74" s="162"/>
      <c r="I74" s="162"/>
    </row>
    <row r="79" spans="1:9" x14ac:dyDescent="0.35">
      <c r="A79" s="180"/>
      <c r="G79" s="177"/>
      <c r="H79" s="177"/>
      <c r="I79" s="177"/>
    </row>
    <row r="80" spans="1:9" s="177" customFormat="1" x14ac:dyDescent="0.35">
      <c r="A80" s="181"/>
      <c r="B80" s="162"/>
      <c r="C80" s="179"/>
      <c r="D80" s="162"/>
      <c r="G80" s="162"/>
      <c r="H80" s="162"/>
      <c r="I80" s="162"/>
    </row>
    <row r="81" spans="1:9" x14ac:dyDescent="0.35">
      <c r="A81" s="181"/>
    </row>
    <row r="89" spans="1:9" x14ac:dyDescent="0.35">
      <c r="G89" s="177"/>
      <c r="H89" s="177"/>
      <c r="I89" s="177"/>
    </row>
    <row r="90" spans="1:9" s="177" customFormat="1" x14ac:dyDescent="0.35">
      <c r="A90" s="162"/>
      <c r="B90" s="162"/>
      <c r="C90" s="179"/>
      <c r="D90" s="162"/>
      <c r="G90" s="162"/>
      <c r="H90" s="162"/>
      <c r="I90" s="162"/>
    </row>
    <row r="109" spans="1:9" x14ac:dyDescent="0.35">
      <c r="G109" s="177"/>
      <c r="H109" s="177"/>
      <c r="I109" s="177"/>
    </row>
    <row r="110" spans="1:9" s="177" customFormat="1" x14ac:dyDescent="0.35">
      <c r="A110" s="162"/>
      <c r="B110" s="162"/>
      <c r="C110" s="179"/>
      <c r="D110" s="162"/>
      <c r="G110" s="162"/>
      <c r="H110" s="162"/>
      <c r="I110" s="162"/>
    </row>
    <row r="113" spans="1:9" x14ac:dyDescent="0.35">
      <c r="G113" s="177"/>
      <c r="H113" s="177"/>
      <c r="I113" s="177"/>
    </row>
    <row r="114" spans="1:9" s="177" customFormat="1" x14ac:dyDescent="0.35">
      <c r="A114" s="162"/>
      <c r="B114" s="162"/>
      <c r="C114" s="179"/>
      <c r="D114" s="162"/>
      <c r="G114" s="162"/>
      <c r="H114" s="162"/>
      <c r="I114" s="162"/>
    </row>
  </sheetData>
  <sheetProtection algorithmName="SHA-512" hashValue="Y1tx/yssUgc/0ig2FZi3I08uVq34FwrSjGgRnlUiMf7HeHR8YIXaBJIu6fCLkZvPcBrRa1kwck4BkCYY7D2pFw==" saltValue="2CF/1H29ArQ+BVuDHeB1Qg==" spinCount="100000" sheet="1" objects="1" scenarios="1"/>
  <hyperlinks>
    <hyperlink ref="A18" r:id="rId1" xr:uid="{00000000-0004-0000-0A00-000000000000}"/>
  </hyperlinks>
  <pageMargins left="0.75" right="0.75" top="1" bottom="1" header="0.5" footer="0.5"/>
  <pageSetup paperSize="9" orientation="portrait" horizontalDpi="1200" verticalDpi="12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6"/>
  <sheetViews>
    <sheetView workbookViewId="0">
      <selection activeCell="R28" sqref="R28"/>
    </sheetView>
  </sheetViews>
  <sheetFormatPr defaultRowHeight="14.6" x14ac:dyDescent="0.4"/>
  <sheetData>
    <row r="1" spans="1:1" x14ac:dyDescent="0.4">
      <c r="A1" t="s">
        <v>238</v>
      </c>
    </row>
    <row r="2" spans="1:1" x14ac:dyDescent="0.4">
      <c r="A2" t="s">
        <v>239</v>
      </c>
    </row>
    <row r="4" spans="1:1" x14ac:dyDescent="0.4">
      <c r="A4" t="s">
        <v>254</v>
      </c>
    </row>
    <row r="5" spans="1:1" x14ac:dyDescent="0.4">
      <c r="A5" t="s">
        <v>255</v>
      </c>
    </row>
    <row r="6" spans="1:1" x14ac:dyDescent="0.4">
      <c r="A6" t="s">
        <v>261</v>
      </c>
    </row>
  </sheetData>
  <sheetProtection algorithmName="SHA-512" hashValue="dQ6aub21BKUo3lx1KoPnRN6U1yAGJvANMQb0NGQYgQac0TOw3LyvFhofFNpDF8baYNZkNCsAUALDMbsMLa99IA==" saltValue="oLRVg+pELvnIpRZ78ShM1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86670-394F-407E-9701-9B13EE7B7C91}">
  <sheetPr>
    <tabColor theme="9" tint="0.59999389629810485"/>
  </sheetPr>
  <dimension ref="B1:J25"/>
  <sheetViews>
    <sheetView showGridLines="0" zoomScaleNormal="100" workbookViewId="0">
      <selection activeCell="F6" sqref="F6"/>
    </sheetView>
  </sheetViews>
  <sheetFormatPr defaultColWidth="9.15234375" defaultRowHeight="15.45" x14ac:dyDescent="0.4"/>
  <cols>
    <col min="1" max="1" width="2.84375" style="103" customWidth="1"/>
    <col min="2" max="2" width="50.69140625" style="103" customWidth="1"/>
    <col min="3" max="3" width="51.3046875" style="103" customWidth="1"/>
    <col min="4" max="4" width="13.84375" style="103" customWidth="1"/>
    <col min="5" max="5" width="4.3046875" style="103" customWidth="1"/>
    <col min="6" max="16384" width="9.15234375" style="103"/>
  </cols>
  <sheetData>
    <row r="1" spans="2:10" ht="18" x14ac:dyDescent="0.45">
      <c r="B1" s="268"/>
      <c r="C1" s="269" t="str">
        <f>'[11]Read Me'!B1</f>
        <v>California Air Resources Board</v>
      </c>
    </row>
    <row r="2" spans="2:10" ht="18" x14ac:dyDescent="0.45">
      <c r="C2" s="121"/>
    </row>
    <row r="3" spans="2:10" ht="18" x14ac:dyDescent="0.45">
      <c r="B3" s="268"/>
      <c r="C3" s="269" t="str">
        <f>'[11]Read Me'!B3</f>
        <v>Benefits Calculator Tool</v>
      </c>
    </row>
    <row r="4" spans="2:10" ht="18" x14ac:dyDescent="0.45">
      <c r="B4" s="268"/>
      <c r="C4" s="348" t="str">
        <f>'Read Me'!B4</f>
        <v>Reuse Grant Program</v>
      </c>
    </row>
    <row r="5" spans="2:10" ht="18" x14ac:dyDescent="0.45">
      <c r="B5" s="268"/>
      <c r="C5" s="269"/>
    </row>
    <row r="6" spans="2:10" ht="18" x14ac:dyDescent="0.45">
      <c r="B6" s="268"/>
      <c r="C6" s="269" t="str">
        <f>'[11]Read Me'!B6</f>
        <v xml:space="preserve">California Climate Investments </v>
      </c>
    </row>
    <row r="7" spans="2:10" ht="18" x14ac:dyDescent="0.45">
      <c r="C7" s="121"/>
    </row>
    <row r="8" spans="2:10" ht="18" x14ac:dyDescent="0.45">
      <c r="C8" s="121"/>
    </row>
    <row r="9" spans="2:10" x14ac:dyDescent="0.4">
      <c r="B9" s="271" t="s">
        <v>64</v>
      </c>
    </row>
    <row r="10" spans="2:10" ht="15" customHeight="1" x14ac:dyDescent="0.4">
      <c r="B10" s="272" t="s">
        <v>264</v>
      </c>
      <c r="C10" s="273"/>
      <c r="D10" s="273"/>
      <c r="E10" s="273"/>
      <c r="F10" s="274"/>
    </row>
    <row r="11" spans="2:10" ht="15" customHeight="1" x14ac:dyDescent="0.4">
      <c r="B11" s="425" t="s">
        <v>311</v>
      </c>
      <c r="C11" s="275"/>
      <c r="D11" s="275"/>
      <c r="E11" s="275"/>
      <c r="F11" s="276"/>
    </row>
    <row r="13" spans="2:10" x14ac:dyDescent="0.4">
      <c r="B13" s="277" t="s">
        <v>265</v>
      </c>
    </row>
    <row r="14" spans="2:10" ht="15" customHeight="1" x14ac:dyDescent="0.4">
      <c r="B14" s="278" t="s">
        <v>240</v>
      </c>
      <c r="C14" s="278"/>
      <c r="D14" s="278"/>
      <c r="E14" s="278"/>
      <c r="F14" s="278"/>
    </row>
    <row r="15" spans="2:10" ht="15.9" thickBot="1" x14ac:dyDescent="0.45">
      <c r="B15" s="279" t="s">
        <v>146</v>
      </c>
      <c r="C15" s="279" t="s">
        <v>266</v>
      </c>
      <c r="D15" s="280" t="s">
        <v>267</v>
      </c>
      <c r="E15" s="278"/>
      <c r="F15" s="278"/>
    </row>
    <row r="16" spans="2:10" x14ac:dyDescent="0.4">
      <c r="B16" s="281" t="s">
        <v>1</v>
      </c>
      <c r="C16" s="282"/>
      <c r="D16" s="283" t="str">
        <f>IF(ISBLANK(C16),"Required","")</f>
        <v>Required</v>
      </c>
      <c r="F16" s="284" t="s">
        <v>73</v>
      </c>
      <c r="G16" s="285"/>
      <c r="H16" s="285"/>
      <c r="I16" s="285"/>
      <c r="J16" s="286"/>
    </row>
    <row r="17" spans="2:10" x14ac:dyDescent="0.4">
      <c r="B17" s="287" t="s">
        <v>70</v>
      </c>
      <c r="C17" s="288" t="s">
        <v>288</v>
      </c>
      <c r="D17" s="289"/>
      <c r="F17" s="290" t="s">
        <v>74</v>
      </c>
      <c r="G17" s="103" t="s">
        <v>221</v>
      </c>
      <c r="J17" s="291"/>
    </row>
    <row r="18" spans="2:10" x14ac:dyDescent="0.4">
      <c r="B18" s="287" t="s">
        <v>4</v>
      </c>
      <c r="C18" s="292"/>
      <c r="D18" s="293" t="str">
        <f>IF(ISBLANK(C18),"Required","")</f>
        <v>Required</v>
      </c>
      <c r="F18" s="294" t="s">
        <v>75</v>
      </c>
      <c r="G18" s="103" t="s">
        <v>222</v>
      </c>
      <c r="J18" s="291"/>
    </row>
    <row r="19" spans="2:10" x14ac:dyDescent="0.4">
      <c r="B19" s="287" t="s">
        <v>5</v>
      </c>
      <c r="C19" s="292"/>
      <c r="D19" s="293" t="str">
        <f>IF(ISBLANK(C19),"Required","")</f>
        <v>Required</v>
      </c>
      <c r="F19" s="295" t="s">
        <v>76</v>
      </c>
      <c r="G19" s="103" t="s">
        <v>224</v>
      </c>
      <c r="J19" s="291"/>
    </row>
    <row r="20" spans="2:10" ht="15.9" thickBot="1" x14ac:dyDescent="0.45">
      <c r="B20" s="287" t="s">
        <v>6</v>
      </c>
      <c r="C20" s="374"/>
      <c r="D20" s="293" t="str">
        <f>IF(ISBLANK(C20),"Required","")</f>
        <v>Required</v>
      </c>
      <c r="F20" s="296" t="s">
        <v>77</v>
      </c>
      <c r="G20" s="297" t="s">
        <v>226</v>
      </c>
      <c r="H20" s="297"/>
      <c r="I20" s="297"/>
      <c r="J20" s="298"/>
    </row>
    <row r="21" spans="2:10" ht="15.9" thickBot="1" x14ac:dyDescent="0.45">
      <c r="B21" s="299" t="s">
        <v>71</v>
      </c>
      <c r="C21" s="300"/>
      <c r="D21" s="301" t="str">
        <f>IF(ISBLANK(C21),"Required","")</f>
        <v>Required</v>
      </c>
      <c r="F21" s="302" t="s">
        <v>78</v>
      </c>
      <c r="G21" s="119"/>
      <c r="H21" s="119"/>
      <c r="I21" s="119"/>
      <c r="J21" s="119"/>
    </row>
    <row r="22" spans="2:10" ht="30" customHeight="1" x14ac:dyDescent="0.4">
      <c r="B22" s="303" t="s">
        <v>289</v>
      </c>
      <c r="C22" s="304"/>
      <c r="D22" s="283" t="str">
        <f>IF(ISBLANK(C22),"Required","")</f>
        <v>Required</v>
      </c>
      <c r="F22" s="119"/>
      <c r="G22" s="119"/>
      <c r="H22" s="119"/>
      <c r="I22" s="119"/>
      <c r="J22" s="119"/>
    </row>
    <row r="23" spans="2:10" ht="30" customHeight="1" x14ac:dyDescent="0.4">
      <c r="B23" s="305" t="s">
        <v>268</v>
      </c>
      <c r="C23" s="306"/>
      <c r="D23" s="307" t="str">
        <f>IF(ISBLANK(C23),"Optional","")</f>
        <v>Optional</v>
      </c>
    </row>
    <row r="24" spans="2:10" ht="30" customHeight="1" x14ac:dyDescent="0.4">
      <c r="B24" s="287" t="s">
        <v>269</v>
      </c>
      <c r="C24" s="306"/>
      <c r="D24" s="307" t="str">
        <f>IF(ISBLANK(C24),"Optional","")</f>
        <v>Optional</v>
      </c>
    </row>
    <row r="25" spans="2:10" ht="30" customHeight="1" thickBot="1" x14ac:dyDescent="0.45">
      <c r="B25" s="308" t="s">
        <v>72</v>
      </c>
      <c r="C25" s="309">
        <f>SUM(C22:C24)</f>
        <v>0</v>
      </c>
      <c r="D25" s="310"/>
    </row>
  </sheetData>
  <sheetProtection algorithmName="SHA-512" hashValue="q5O6uvDvYxHI46gd/rPsNXVren3Mh1GmkcKt0E/DFHzOegKHVSwvKJgNFbGdpUmJM0iJVow4Ply8ovg4bRJohw==" saltValue="oxlwD/X7qGrPQpPdw9AqYg==" spinCount="100000" sheet="1" objects="1" scenarios="1"/>
  <hyperlinks>
    <hyperlink ref="B11" r:id="rId1" tooltip="Link to Reuse User Guide" xr:uid="{2E1EF0FF-E43C-4B26-83C3-8785D1768ABB}"/>
  </hyperlinks>
  <pageMargins left="0.7" right="0.7" top="0.75" bottom="0.75" header="0.3" footer="0.3"/>
  <pageSetup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1:J36"/>
  <sheetViews>
    <sheetView showGridLines="0" topLeftCell="A3" zoomScaleNormal="100" workbookViewId="0">
      <selection activeCell="D26" sqref="D26"/>
    </sheetView>
  </sheetViews>
  <sheetFormatPr defaultColWidth="9.15234375" defaultRowHeight="14.15" x14ac:dyDescent="0.35"/>
  <cols>
    <col min="1" max="1" width="1.3046875" style="132" customWidth="1"/>
    <col min="2" max="2" width="2.53515625" style="132" customWidth="1"/>
    <col min="3" max="3" width="47.69140625" style="132" customWidth="1"/>
    <col min="4" max="4" width="33.3828125" style="132" customWidth="1"/>
    <col min="5" max="5" width="24.84375" style="132" customWidth="1"/>
    <col min="6" max="6" width="31.53515625" style="132" customWidth="1"/>
    <col min="7" max="7" width="23.69140625" style="132" customWidth="1"/>
    <col min="8" max="16384" width="9.15234375" style="132"/>
  </cols>
  <sheetData>
    <row r="1" spans="2:10" ht="20.149999999999999" x14ac:dyDescent="0.35">
      <c r="E1" s="231" t="s">
        <v>65</v>
      </c>
      <c r="G1" s="232"/>
      <c r="H1" s="232"/>
    </row>
    <row r="2" spans="2:10" x14ac:dyDescent="0.35">
      <c r="E2" s="233"/>
      <c r="G2" s="234"/>
      <c r="H2" s="234"/>
    </row>
    <row r="3" spans="2:10" ht="20.149999999999999" x14ac:dyDescent="0.35">
      <c r="E3" s="231" t="s">
        <v>66</v>
      </c>
      <c r="G3" s="232"/>
      <c r="H3" s="232"/>
    </row>
    <row r="4" spans="2:10" ht="20.149999999999999" x14ac:dyDescent="0.35">
      <c r="E4" s="235" t="s">
        <v>212</v>
      </c>
      <c r="G4" s="236"/>
      <c r="H4" s="236"/>
    </row>
    <row r="5" spans="2:10" x14ac:dyDescent="0.35">
      <c r="E5" s="233"/>
      <c r="G5" s="234"/>
      <c r="H5" s="234"/>
    </row>
    <row r="6" spans="2:10" ht="20.149999999999999" x14ac:dyDescent="0.35">
      <c r="E6" s="231" t="s">
        <v>67</v>
      </c>
      <c r="G6" s="232"/>
      <c r="H6" s="232"/>
    </row>
    <row r="7" spans="2:10" x14ac:dyDescent="0.35">
      <c r="G7" s="383"/>
      <c r="H7" s="383"/>
    </row>
    <row r="8" spans="2:10" ht="15.45" x14ac:dyDescent="0.35">
      <c r="C8" s="272" t="s">
        <v>264</v>
      </c>
      <c r="D8" s="273"/>
      <c r="E8" s="273"/>
      <c r="F8" s="273"/>
      <c r="G8" s="274"/>
      <c r="H8" s="383"/>
    </row>
    <row r="9" spans="2:10" ht="15.45" x14ac:dyDescent="0.35">
      <c r="C9" s="425" t="s">
        <v>311</v>
      </c>
      <c r="D9" s="275"/>
      <c r="E9" s="275"/>
      <c r="F9" s="275"/>
      <c r="G9" s="276"/>
      <c r="H9" s="383"/>
    </row>
    <row r="10" spans="2:10" ht="15.45" x14ac:dyDescent="0.35">
      <c r="B10" s="237"/>
      <c r="C10" s="237"/>
      <c r="D10" s="237"/>
      <c r="E10" s="237"/>
      <c r="F10" s="133"/>
      <c r="G10" s="120"/>
      <c r="H10" s="120"/>
    </row>
    <row r="11" spans="2:10" ht="18" x14ac:dyDescent="0.45">
      <c r="C11" s="134" t="s">
        <v>165</v>
      </c>
      <c r="D11" s="135"/>
      <c r="E11" s="135"/>
      <c r="F11" s="135"/>
      <c r="G11" s="135"/>
      <c r="H11" s="135"/>
    </row>
    <row r="12" spans="2:10" ht="18" x14ac:dyDescent="0.45">
      <c r="C12" s="136" t="s">
        <v>231</v>
      </c>
      <c r="D12" s="137"/>
      <c r="E12" s="137"/>
      <c r="F12" s="138"/>
      <c r="G12" s="138"/>
    </row>
    <row r="13" spans="2:10" ht="54" x14ac:dyDescent="0.35">
      <c r="B13" s="139"/>
      <c r="C13" s="140" t="s">
        <v>258</v>
      </c>
      <c r="D13" s="140" t="s">
        <v>10</v>
      </c>
      <c r="E13" s="140" t="s">
        <v>233</v>
      </c>
      <c r="F13" s="141" t="s">
        <v>207</v>
      </c>
      <c r="G13" s="140" t="s">
        <v>234</v>
      </c>
      <c r="J13" s="135"/>
    </row>
    <row r="14" spans="2:10" ht="30.75" customHeight="1" x14ac:dyDescent="0.35">
      <c r="B14" s="142"/>
      <c r="C14" s="143" t="s">
        <v>188</v>
      </c>
      <c r="D14" s="143" t="s">
        <v>259</v>
      </c>
      <c r="E14" s="144"/>
      <c r="F14" s="221" t="str">
        <f>IF(E14="","",'Reuse Calcs'!E3)</f>
        <v/>
      </c>
      <c r="G14" s="221" t="str">
        <f>IF(E14="","",'Reuse Calcs'!D3)</f>
        <v/>
      </c>
      <c r="H14" s="238"/>
      <c r="J14" s="146"/>
    </row>
    <row r="15" spans="2:10" ht="31.3" customHeight="1" x14ac:dyDescent="0.35">
      <c r="B15" s="142"/>
      <c r="C15" s="143" t="s">
        <v>256</v>
      </c>
      <c r="D15" s="143" t="s">
        <v>252</v>
      </c>
      <c r="E15" s="144"/>
      <c r="F15" s="221" t="str">
        <f>IF(E15="","",'Reuse Calcs'!E4)</f>
        <v/>
      </c>
      <c r="G15" s="221" t="str">
        <f>IF(E15="","",'Reuse Calcs'!D4)</f>
        <v/>
      </c>
      <c r="H15" s="147"/>
      <c r="J15" s="146"/>
    </row>
    <row r="16" spans="2:10" ht="35.6" customHeight="1" x14ac:dyDescent="0.35">
      <c r="B16" s="142"/>
      <c r="C16" s="143" t="s">
        <v>257</v>
      </c>
      <c r="D16" s="259" t="s">
        <v>255</v>
      </c>
      <c r="E16" s="144"/>
      <c r="F16" s="221" t="str">
        <f>IF(E16="","",'Reuse Calcs'!E5+'Reuse Calcs'!E6+'Reuse Calcs'!E7)</f>
        <v/>
      </c>
      <c r="G16" s="221" t="str">
        <f>IF(E16="","",'Reuse Calcs'!D5+'Reuse Calcs'!D6+'Reuse Calcs'!D7)</f>
        <v/>
      </c>
      <c r="H16" s="147"/>
      <c r="J16" s="146"/>
    </row>
    <row r="17" spans="2:10" ht="31.5" customHeight="1" x14ac:dyDescent="0.35">
      <c r="B17" s="142"/>
      <c r="C17" s="143" t="s">
        <v>246</v>
      </c>
      <c r="D17" s="143" t="s">
        <v>253</v>
      </c>
      <c r="E17" s="144"/>
      <c r="F17" s="221" t="str">
        <f>IF(E17="","",'Reuse Calcs'!E8)</f>
        <v/>
      </c>
      <c r="G17" s="221" t="str">
        <f>IF(E17="","",'Reuse Calcs'!D8)</f>
        <v/>
      </c>
      <c r="H17" s="147"/>
      <c r="J17" s="146"/>
    </row>
    <row r="18" spans="2:10" ht="31.5" customHeight="1" x14ac:dyDescent="0.35">
      <c r="B18" s="142"/>
      <c r="C18" s="143" t="s">
        <v>247</v>
      </c>
      <c r="D18" s="143" t="s">
        <v>253</v>
      </c>
      <c r="E18" s="144"/>
      <c r="F18" s="221" t="str">
        <f>IF(E18="","",'Reuse Calcs'!E9)</f>
        <v/>
      </c>
      <c r="G18" s="221" t="str">
        <f>IF(E18="","",'Reuse Calcs'!D9)</f>
        <v/>
      </c>
      <c r="H18" s="147"/>
      <c r="J18" s="146"/>
    </row>
    <row r="19" spans="2:10" ht="31.5" customHeight="1" x14ac:dyDescent="0.35">
      <c r="B19" s="142"/>
      <c r="C19" s="143" t="s">
        <v>248</v>
      </c>
      <c r="D19" s="143" t="s">
        <v>253</v>
      </c>
      <c r="E19" s="144"/>
      <c r="F19" s="221" t="str">
        <f>IF(E19="","",'Reuse Calcs'!E10)</f>
        <v/>
      </c>
      <c r="G19" s="221" t="str">
        <f>IF(E19="","",'Reuse Calcs'!D10)</f>
        <v/>
      </c>
      <c r="H19" s="147"/>
      <c r="J19" s="146"/>
    </row>
    <row r="20" spans="2:10" ht="15.45" x14ac:dyDescent="0.35">
      <c r="C20" s="148"/>
      <c r="D20" s="148"/>
      <c r="E20" s="149"/>
      <c r="F20" s="150">
        <f>'Reuse Calcs'!E11</f>
        <v>0</v>
      </c>
      <c r="G20" s="150">
        <f>'Reuse Calcs'!D11</f>
        <v>0</v>
      </c>
    </row>
    <row r="22" spans="2:10" ht="20.149999999999999" x14ac:dyDescent="0.5">
      <c r="C22" s="239" t="s">
        <v>232</v>
      </c>
      <c r="D22" s="137"/>
      <c r="E22" s="137"/>
      <c r="F22" s="138"/>
    </row>
    <row r="23" spans="2:10" ht="38.6" x14ac:dyDescent="0.35">
      <c r="C23" s="140" t="s">
        <v>174</v>
      </c>
      <c r="D23" s="140" t="s">
        <v>233</v>
      </c>
      <c r="E23" s="140" t="s">
        <v>208</v>
      </c>
      <c r="F23" s="140" t="s">
        <v>234</v>
      </c>
    </row>
    <row r="24" spans="2:10" x14ac:dyDescent="0.35">
      <c r="C24" s="240"/>
      <c r="D24" s="240"/>
      <c r="E24" s="150" t="str">
        <f>IF(D24="","",'Reuse Calcs'!D14)</f>
        <v/>
      </c>
      <c r="F24" s="150" t="str">
        <f>IF(D24="","",'Reuse Calcs'!C14)</f>
        <v/>
      </c>
    </row>
    <row r="25" spans="2:10" x14ac:dyDescent="0.35">
      <c r="C25" s="240"/>
      <c r="D25" s="240"/>
      <c r="E25" s="150" t="str">
        <f>IF(D25="","",'Reuse Calcs'!D15)</f>
        <v/>
      </c>
      <c r="F25" s="150" t="str">
        <f>IF(D25="","",'Reuse Calcs'!C15)</f>
        <v/>
      </c>
    </row>
    <row r="26" spans="2:10" x14ac:dyDescent="0.35">
      <c r="C26" s="240"/>
      <c r="D26" s="240"/>
      <c r="E26" s="150" t="str">
        <f>IF(D26="","",'Reuse Calcs'!D16)</f>
        <v/>
      </c>
      <c r="F26" s="150" t="str">
        <f>IF(D26="","",'Reuse Calcs'!C16)</f>
        <v/>
      </c>
    </row>
    <row r="27" spans="2:10" x14ac:dyDescent="0.35">
      <c r="C27" s="240"/>
      <c r="D27" s="240"/>
      <c r="E27" s="150" t="str">
        <f>IF(D27="","",'Reuse Calcs'!D17)</f>
        <v/>
      </c>
      <c r="F27" s="150" t="str">
        <f>IF(D27="","",'Reuse Calcs'!C17)</f>
        <v/>
      </c>
    </row>
    <row r="28" spans="2:10" x14ac:dyDescent="0.35">
      <c r="C28" s="240"/>
      <c r="D28" s="240"/>
      <c r="E28" s="150" t="str">
        <f>IF(D28="","",'Reuse Calcs'!D18)</f>
        <v/>
      </c>
      <c r="F28" s="150" t="str">
        <f>IF(D28="","",'Reuse Calcs'!C18)</f>
        <v/>
      </c>
    </row>
    <row r="29" spans="2:10" x14ac:dyDescent="0.35">
      <c r="C29" s="240"/>
      <c r="D29" s="240"/>
      <c r="E29" s="150" t="str">
        <f>IF(D29="","",'Reuse Calcs'!D19)</f>
        <v/>
      </c>
      <c r="F29" s="150" t="str">
        <f>IF(D29="","",'Reuse Calcs'!C19)</f>
        <v/>
      </c>
    </row>
    <row r="30" spans="2:10" x14ac:dyDescent="0.35">
      <c r="C30" s="240"/>
      <c r="D30" s="240"/>
      <c r="E30" s="150" t="str">
        <f>IF(D30="","",'Reuse Calcs'!D20)</f>
        <v/>
      </c>
      <c r="F30" s="150" t="str">
        <f>IF(D30="","",'Reuse Calcs'!C20)</f>
        <v/>
      </c>
    </row>
    <row r="31" spans="2:10" x14ac:dyDescent="0.35">
      <c r="C31" s="240"/>
      <c r="D31" s="240"/>
      <c r="E31" s="150" t="str">
        <f>IF(D31="","",'Reuse Calcs'!D21)</f>
        <v/>
      </c>
      <c r="F31" s="150" t="str">
        <f>IF(D31="","",'Reuse Calcs'!C21)</f>
        <v/>
      </c>
    </row>
    <row r="32" spans="2:10" x14ac:dyDescent="0.35">
      <c r="C32" s="240"/>
      <c r="D32" s="240"/>
      <c r="E32" s="150" t="str">
        <f>IF(D32="","",'Reuse Calcs'!D22)</f>
        <v/>
      </c>
      <c r="F32" s="150" t="str">
        <f>IF(D32="","",'Reuse Calcs'!C22)</f>
        <v/>
      </c>
    </row>
    <row r="33" spans="3:6" x14ac:dyDescent="0.35">
      <c r="C33" s="240"/>
      <c r="D33" s="240"/>
      <c r="E33" s="150" t="str">
        <f>IF(D33="","",'Reuse Calcs'!D23)</f>
        <v/>
      </c>
      <c r="F33" s="150" t="str">
        <f>IF(D33="","",'Reuse Calcs'!C23)</f>
        <v/>
      </c>
    </row>
    <row r="34" spans="3:6" x14ac:dyDescent="0.35">
      <c r="C34" s="240"/>
      <c r="D34" s="240"/>
      <c r="E34" s="150" t="str">
        <f>IF(D34="","",'Reuse Calcs'!D24)</f>
        <v/>
      </c>
      <c r="F34" s="150" t="str">
        <f>IF(D34="","",'Reuse Calcs'!C24)</f>
        <v/>
      </c>
    </row>
    <row r="35" spans="3:6" x14ac:dyDescent="0.35">
      <c r="C35" s="240"/>
      <c r="D35" s="240"/>
      <c r="E35" s="150" t="str">
        <f>IF(D35="","",'Reuse Calcs'!D25)</f>
        <v/>
      </c>
      <c r="F35" s="150" t="str">
        <f>IF(D35="","",'Reuse Calcs'!C25)</f>
        <v/>
      </c>
    </row>
    <row r="36" spans="3:6" x14ac:dyDescent="0.35">
      <c r="D36" s="149" t="s">
        <v>0</v>
      </c>
      <c r="E36" s="150">
        <f>'Reuse Calcs'!D26</f>
        <v>0</v>
      </c>
      <c r="F36" s="150">
        <f>'Reuse Calcs'!C26</f>
        <v>0</v>
      </c>
    </row>
  </sheetData>
  <sheetProtection algorithmName="SHA-512" hashValue="lfAIxQiq8lKNnz6S2VBxJsujRgi+MpTtQDDUPF8pcniRU9X3jAh6MSEN7Oqhza2D4xvcVyiQfEczW5dcE/z15w==" saltValue="APyugKvaFv1gF28fpQwZHQ==" spinCount="100000" sheet="1" objects="1" scenarios="1"/>
  <dataValidations count="7">
    <dataValidation allowBlank="1" showInputMessage="1" showErrorMessage="1" prompt="Enter the square footage of hardwood flooring salvaged for reuse." sqref="E14" xr:uid="{00000000-0002-0000-0200-000000000000}"/>
    <dataValidation allowBlank="1" showInputMessage="1" showErrorMessage="1" prompt="Enter the number of solid wood doors salvaged for reuse." sqref="E15" xr:uid="{00000000-0002-0000-0200-000001000000}"/>
    <dataValidation allowBlank="1" showInputMessage="1" showErrorMessage="1" prompt="Enter the quantity of softwood lumber salvaged for reuse over the grant term. Select the appropriate unit in column D." sqref="E16" xr:uid="{00000000-0002-0000-0200-000002000000}"/>
    <dataValidation allowBlank="1" showInputMessage="1" showErrorMessage="1" prompt="Enter the quantity reused over the grant term." sqref="D24" xr:uid="{00000000-0002-0000-0200-000004000000}"/>
    <dataValidation allowBlank="1" showInputMessage="1" showErrorMessage="1" prompt="Enter the linear feet of wall cabinets salvaged for reuse. " sqref="E17" xr:uid="{D450A5D0-0725-4524-8F47-6F28A8883EA0}"/>
    <dataValidation allowBlank="1" showInputMessage="1" showErrorMessage="1" prompt="Enter the linear feet of lower cabinets salvaged for reuse. " sqref="E18" xr:uid="{30732E66-D1EA-4A3F-9C2F-362D478E4E0E}"/>
    <dataValidation allowBlank="1" showInputMessage="1" showErrorMessage="1" prompt="Enter the linear feet of tall wall or pantry cabinets salvaged for reuse. " sqref="E19" xr:uid="{AFBD1765-4904-49CD-8157-B305D3A34B9C}"/>
  </dataValidations>
  <hyperlinks>
    <hyperlink ref="C9" r:id="rId1" tooltip="Link to Reuse User Guide" xr:uid="{41173FAC-A7CE-44B3-86B6-232317CDF6A6}"/>
  </hyperlinks>
  <pageMargins left="0.7" right="0.7" top="0.75" bottom="0.75" header="0.3" footer="0.3"/>
  <pageSetup orientation="portrait" verticalDpi="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Select the unit. Option 1: Enter the number of 2x4x8' softwood lumber board equivalents salvaged for reuse. Actual lumber reused can be 4x4s, 4x6s, etc. Option 2: Select board feet salvaged for reuse. Option 3: Select estimated short tons to be salvaged." xr:uid="{37A9E6AA-8B00-4FE3-8D3A-076D7A43C110}">
          <x14:formula1>
            <xm:f>'Dropdown options'!$A$4:$A$6</xm:f>
          </x14:formula1>
          <xm:sqref>D16</xm:sqref>
        </x14:dataValidation>
        <x14:dataValidation type="list" allowBlank="1" showInputMessage="1" showErrorMessage="1" prompt="Select the type of furniture from the drop down menu." xr:uid="{1D7C23E8-2C33-4155-B883-32EBBC08F5BF}">
          <x14:formula1>
            <xm:f>'Furniture Weight'!$H$4:$H$16</xm:f>
          </x14:formula1>
          <xm:sqref>C24:C35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81ACA-4EED-4B67-B85C-1130992B921B}">
  <sheetPr>
    <tabColor theme="2" tint="-9.9978637043366805E-2"/>
    <pageSetUpPr fitToPage="1"/>
  </sheetPr>
  <dimension ref="B1:R62"/>
  <sheetViews>
    <sheetView showGridLines="0" zoomScaleNormal="100" workbookViewId="0">
      <selection activeCell="C17" sqref="C17"/>
    </sheetView>
  </sheetViews>
  <sheetFormatPr defaultColWidth="9.15234375" defaultRowHeight="15.45" x14ac:dyDescent="0.4"/>
  <cols>
    <col min="1" max="1" width="2.84375" style="103" customWidth="1"/>
    <col min="2" max="2" width="75.69140625" style="103" customWidth="1"/>
    <col min="3" max="3" width="35.69140625" style="103" customWidth="1"/>
    <col min="4" max="16384" width="9.15234375" style="103"/>
  </cols>
  <sheetData>
    <row r="1" spans="2:18" ht="18" x14ac:dyDescent="0.45">
      <c r="B1" s="269" t="str">
        <f>'[11]Read Me'!B1</f>
        <v>California Air Resources Board</v>
      </c>
      <c r="C1" s="269"/>
    </row>
    <row r="2" spans="2:18" ht="18" x14ac:dyDescent="0.45">
      <c r="B2" s="269"/>
      <c r="C2" s="269"/>
    </row>
    <row r="3" spans="2:18" ht="18" x14ac:dyDescent="0.45">
      <c r="B3" s="269" t="str">
        <f>'[11]Read Me'!B3</f>
        <v>Benefits Calculator Tool</v>
      </c>
      <c r="C3" s="269"/>
    </row>
    <row r="4" spans="2:18" ht="18" x14ac:dyDescent="0.45">
      <c r="B4" s="348" t="str">
        <f>'Read Me'!B4</f>
        <v>Reuse Grant Program</v>
      </c>
      <c r="C4" s="270"/>
    </row>
    <row r="5" spans="2:18" ht="18" x14ac:dyDescent="0.45">
      <c r="B5" s="269"/>
      <c r="C5" s="269"/>
    </row>
    <row r="6" spans="2:18" ht="18" x14ac:dyDescent="0.45">
      <c r="B6" s="269" t="str">
        <f>'[11]Read Me'!B6</f>
        <v xml:space="preserve">California Climate Investments </v>
      </c>
      <c r="C6" s="269"/>
    </row>
    <row r="8" spans="2:18" ht="15.9" thickBot="1" x14ac:dyDescent="0.45"/>
    <row r="9" spans="2:18" ht="15.9" thickBot="1" x14ac:dyDescent="0.45">
      <c r="B9" s="311" t="s">
        <v>80</v>
      </c>
      <c r="C9" s="312" t="str">
        <f>IF('Project Info'!C16="","",'Project Info'!C16)</f>
        <v/>
      </c>
    </row>
    <row r="11" spans="2:18" ht="18.75" customHeight="1" x14ac:dyDescent="0.4">
      <c r="B11" s="313" t="s">
        <v>79</v>
      </c>
      <c r="C11" s="314" t="s">
        <v>270</v>
      </c>
    </row>
    <row r="12" spans="2:18" ht="15.75" customHeight="1" x14ac:dyDescent="0.4">
      <c r="B12" s="315" t="s">
        <v>290</v>
      </c>
      <c r="C12" s="316">
        <f>'Project Info'!C22</f>
        <v>0</v>
      </c>
    </row>
    <row r="13" spans="2:18" ht="15.75" customHeight="1" x14ac:dyDescent="0.4">
      <c r="B13" s="315" t="s">
        <v>271</v>
      </c>
      <c r="C13" s="316">
        <f>'Project Info'!C23</f>
        <v>0</v>
      </c>
    </row>
    <row r="14" spans="2:18" ht="15.75" customHeight="1" x14ac:dyDescent="0.4">
      <c r="B14" s="315" t="s">
        <v>272</v>
      </c>
      <c r="C14" s="316">
        <f>'Project Info'!C24</f>
        <v>0</v>
      </c>
    </row>
    <row r="15" spans="2:18" ht="15.75" customHeight="1" x14ac:dyDescent="0.4">
      <c r="B15" s="317" t="s">
        <v>273</v>
      </c>
      <c r="C15" s="318">
        <f>'Project Info'!C25</f>
        <v>0</v>
      </c>
    </row>
    <row r="16" spans="2:18" ht="15" customHeight="1" x14ac:dyDescent="0.4">
      <c r="B16" s="319"/>
      <c r="C16" s="319"/>
      <c r="D16" s="117"/>
      <c r="E16" s="117"/>
      <c r="F16" s="117"/>
      <c r="G16" s="117"/>
      <c r="H16" s="117"/>
      <c r="I16" s="117"/>
      <c r="J16" s="117"/>
      <c r="K16" s="117"/>
      <c r="L16" s="117"/>
      <c r="M16" s="117"/>
      <c r="N16" s="117"/>
      <c r="O16" s="117"/>
      <c r="P16" s="320"/>
      <c r="Q16" s="320"/>
      <c r="R16" s="117"/>
    </row>
    <row r="17" spans="2:3" ht="18.75" customHeight="1" x14ac:dyDescent="0.4">
      <c r="B17" s="313" t="s">
        <v>274</v>
      </c>
      <c r="C17" s="314" t="s">
        <v>270</v>
      </c>
    </row>
    <row r="18" spans="2:3" s="322" customFormat="1" ht="18" x14ac:dyDescent="0.4">
      <c r="B18" s="321" t="s">
        <v>291</v>
      </c>
      <c r="C18" s="365" t="str">
        <f>IFERROR(('Reuse Calcs'!E11+'Reuse Calcs'!D26)*(C12/(C12+C13)),"")</f>
        <v/>
      </c>
    </row>
    <row r="19" spans="2:3" s="322" customFormat="1" ht="18" x14ac:dyDescent="0.4">
      <c r="B19" s="321" t="s">
        <v>275</v>
      </c>
      <c r="C19" s="365" t="str">
        <f>IFERROR(('Reuse Calcs'!E11+'Reuse Calcs'!D26)*(C13/(C12+C13)),"")</f>
        <v/>
      </c>
    </row>
    <row r="20" spans="2:3" s="322" customFormat="1" ht="20.6" customHeight="1" thickBot="1" x14ac:dyDescent="0.45">
      <c r="B20" s="323" t="s">
        <v>276</v>
      </c>
      <c r="C20" s="350">
        <f>IFERROR('Reuse Calcs'!E11+'Reuse Calcs'!D26,"")</f>
        <v>0</v>
      </c>
    </row>
    <row r="21" spans="2:3" s="322" customFormat="1" ht="31.5" customHeight="1" x14ac:dyDescent="0.4">
      <c r="B21" s="371" t="s">
        <v>292</v>
      </c>
      <c r="C21" s="351" t="str">
        <f>IFERROR(C20/C12,"")</f>
        <v/>
      </c>
    </row>
    <row r="22" spans="2:3" s="322" customFormat="1" ht="31.5" customHeight="1" x14ac:dyDescent="0.4">
      <c r="B22" s="372" t="s">
        <v>211</v>
      </c>
      <c r="C22" s="373" t="str">
        <f>IFERROR(C20/C15,"")</f>
        <v/>
      </c>
    </row>
    <row r="23" spans="2:3" s="322" customFormat="1" ht="31.5" customHeight="1" thickBot="1" x14ac:dyDescent="0.45">
      <c r="B23" s="324" t="s">
        <v>303</v>
      </c>
      <c r="C23" s="349" t="str">
        <f>IFERROR(C12/C20,"")</f>
        <v/>
      </c>
    </row>
    <row r="24" spans="2:3" ht="15" customHeight="1" x14ac:dyDescent="0.4">
      <c r="B24" s="114"/>
      <c r="C24" s="114"/>
    </row>
    <row r="25" spans="2:3" ht="15" customHeight="1" x14ac:dyDescent="0.4">
      <c r="B25" s="114"/>
      <c r="C25" s="114"/>
    </row>
    <row r="26" spans="2:3" ht="15" customHeight="1" x14ac:dyDescent="0.4">
      <c r="B26" s="114"/>
      <c r="C26" s="114"/>
    </row>
    <row r="27" spans="2:3" ht="15" customHeight="1" x14ac:dyDescent="0.4">
      <c r="B27" s="114"/>
      <c r="C27" s="114"/>
    </row>
    <row r="28" spans="2:3" ht="15" customHeight="1" x14ac:dyDescent="0.4">
      <c r="B28" s="114"/>
      <c r="C28" s="114"/>
    </row>
    <row r="29" spans="2:3" ht="15" customHeight="1" x14ac:dyDescent="0.4">
      <c r="B29" s="114"/>
      <c r="C29" s="114"/>
    </row>
    <row r="30" spans="2:3" ht="15" customHeight="1" x14ac:dyDescent="0.4">
      <c r="B30" s="182"/>
      <c r="C30" s="182"/>
    </row>
    <row r="31" spans="2:3" ht="15" customHeight="1" x14ac:dyDescent="0.4">
      <c r="B31" s="183"/>
      <c r="C31" s="183"/>
    </row>
    <row r="32" spans="2:3" ht="15" customHeight="1" x14ac:dyDescent="0.4">
      <c r="B32" s="114"/>
      <c r="C32" s="114"/>
    </row>
    <row r="33" spans="2:3" ht="15" customHeight="1" x14ac:dyDescent="0.4">
      <c r="B33" s="114"/>
      <c r="C33" s="114"/>
    </row>
    <row r="34" spans="2:3" ht="15" customHeight="1" x14ac:dyDescent="0.4">
      <c r="B34" s="114"/>
      <c r="C34" s="114"/>
    </row>
    <row r="35" spans="2:3" ht="15" customHeight="1" x14ac:dyDescent="0.4">
      <c r="B35" s="114"/>
      <c r="C35" s="114"/>
    </row>
    <row r="36" spans="2:3" ht="15" customHeight="1" x14ac:dyDescent="0.4">
      <c r="B36" s="114"/>
      <c r="C36" s="114"/>
    </row>
    <row r="37" spans="2:3" ht="15" customHeight="1" x14ac:dyDescent="0.4">
      <c r="B37" s="114"/>
      <c r="C37" s="114"/>
    </row>
    <row r="38" spans="2:3" ht="15" customHeight="1" x14ac:dyDescent="0.4">
      <c r="B38" s="114"/>
      <c r="C38" s="114"/>
    </row>
    <row r="39" spans="2:3" ht="15" customHeight="1" x14ac:dyDescent="0.4">
      <c r="B39" s="114"/>
      <c r="C39" s="114"/>
    </row>
    <row r="40" spans="2:3" ht="15" customHeight="1" x14ac:dyDescent="0.4">
      <c r="B40" s="117"/>
      <c r="C40" s="117"/>
    </row>
    <row r="41" spans="2:3" ht="15" customHeight="1" x14ac:dyDescent="0.4">
      <c r="B41" s="117"/>
      <c r="C41" s="117"/>
    </row>
    <row r="42" spans="2:3" ht="15" customHeight="1" x14ac:dyDescent="0.4">
      <c r="B42" s="122"/>
      <c r="C42" s="122"/>
    </row>
    <row r="43" spans="2:3" ht="15" customHeight="1" x14ac:dyDescent="0.4"/>
    <row r="44" spans="2:3" ht="15" customHeight="1" x14ac:dyDescent="0.4"/>
    <row r="45" spans="2:3" ht="15" customHeight="1" x14ac:dyDescent="0.4"/>
    <row r="46" spans="2:3" ht="15" customHeight="1" x14ac:dyDescent="0.4"/>
    <row r="47" spans="2:3" ht="15" customHeight="1" x14ac:dyDescent="0.4"/>
    <row r="48" spans="2:3"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sheetData>
  <sheetProtection algorithmName="SHA-512" hashValue="rrTP+bqaS6HfbkJQQvFrWKjXDpOw43hLmgBeIrTVIBOh6RIwbt8n+Mq+T3whw2ZyGs0mV7UnelQiAbj9+VHsIw==" saltValue="jLI5M89PonDNfeUjORe5vA==" spinCount="100000" sheet="1" objects="1" scenarios="1"/>
  <pageMargins left="0.7" right="0.7" top="0.98479166666666662" bottom="0.75" header="0.3" footer="0.3"/>
  <pageSetup scale="73" fitToHeight="0" orientation="landscape" r:id="rId1"/>
  <headerFooter>
    <oddHeader>&amp;C&amp;G</oddHeader>
    <oddFooter>&amp;L&amp;"Arial,Regular"&amp;12&amp;K000000DRAFT &amp;KFF0000Month XX, 201X&amp;C&amp;"Arial,Regular"&amp;12Page &amp;P of &amp;N&amp;R&amp;"Arial,Regular"&amp;12&amp;K000000&amp;A</oddFooter>
  </headerFooter>
  <drawing r:id="rId2"/>
  <legacyDrawingHF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BA4F2-FD1D-4DAC-8EC5-6126F3B2280B}">
  <sheetPr>
    <tabColor theme="2" tint="-9.9978637043366805E-2"/>
    <pageSetUpPr fitToPage="1"/>
  </sheetPr>
  <dimension ref="B1:E48"/>
  <sheetViews>
    <sheetView showGridLines="0" zoomScaleNormal="100" workbookViewId="0">
      <selection activeCell="B34" sqref="B34"/>
    </sheetView>
  </sheetViews>
  <sheetFormatPr defaultColWidth="9.15234375" defaultRowHeight="15.45" x14ac:dyDescent="0.4"/>
  <cols>
    <col min="1" max="1" width="2.84375" style="103" customWidth="1"/>
    <col min="2" max="2" width="71.3828125" style="103" customWidth="1"/>
    <col min="3" max="3" width="40" style="103" customWidth="1"/>
    <col min="4" max="5" width="35.69140625" style="103" customWidth="1"/>
    <col min="6" max="16384" width="9.15234375" style="103"/>
  </cols>
  <sheetData>
    <row r="1" spans="2:5" ht="18" x14ac:dyDescent="0.4">
      <c r="B1" s="325" t="str">
        <f>'[11]Read Me'!B1</f>
        <v>California Air Resources Board</v>
      </c>
      <c r="C1" s="325"/>
      <c r="D1" s="325"/>
      <c r="E1" s="326"/>
    </row>
    <row r="2" spans="2:5" ht="18" x14ac:dyDescent="0.45">
      <c r="B2" s="269"/>
      <c r="C2" s="269"/>
      <c r="D2" s="269"/>
      <c r="E2" s="268"/>
    </row>
    <row r="3" spans="2:5" ht="18" x14ac:dyDescent="0.45">
      <c r="B3" s="269" t="str">
        <f>'[11]Read Me'!B3</f>
        <v>Benefits Calculator Tool</v>
      </c>
      <c r="C3" s="269"/>
      <c r="D3" s="269"/>
      <c r="E3" s="268"/>
    </row>
    <row r="4" spans="2:5" ht="18" x14ac:dyDescent="0.45">
      <c r="B4" s="269"/>
      <c r="C4" s="1" t="str">
        <f>'Project Info'!C4</f>
        <v>Reuse Grant Program</v>
      </c>
      <c r="D4"/>
      <c r="E4" s="268"/>
    </row>
    <row r="5" spans="2:5" ht="18" x14ac:dyDescent="0.45">
      <c r="B5" s="270"/>
      <c r="C5" s="270"/>
      <c r="D5" s="270"/>
      <c r="E5" s="268"/>
    </row>
    <row r="6" spans="2:5" ht="18" x14ac:dyDescent="0.45">
      <c r="B6" s="269"/>
      <c r="C6" s="269"/>
      <c r="D6" s="269"/>
      <c r="E6" s="268"/>
    </row>
    <row r="7" spans="2:5" ht="18" x14ac:dyDescent="0.45">
      <c r="B7" s="269" t="str">
        <f>'[11]Read Me'!B6</f>
        <v xml:space="preserve">California Climate Investments </v>
      </c>
      <c r="C7" s="269"/>
      <c r="D7" s="269"/>
      <c r="E7" s="268"/>
    </row>
    <row r="9" spans="2:5" ht="15.9" thickBot="1" x14ac:dyDescent="0.45"/>
    <row r="10" spans="2:5" ht="15.9" thickBot="1" x14ac:dyDescent="0.45">
      <c r="B10" s="311" t="s">
        <v>80</v>
      </c>
      <c r="C10" s="327">
        <f>'Project Info'!C16</f>
        <v>0</v>
      </c>
      <c r="D10" s="328"/>
      <c r="E10" s="329"/>
    </row>
    <row r="12" spans="2:5" ht="30" customHeight="1" thickBot="1" x14ac:dyDescent="0.45">
      <c r="B12" s="357" t="s">
        <v>277</v>
      </c>
      <c r="C12" s="358" t="s">
        <v>302</v>
      </c>
      <c r="D12" s="359" t="s">
        <v>278</v>
      </c>
      <c r="E12" s="359" t="s">
        <v>279</v>
      </c>
    </row>
    <row r="13" spans="2:5" ht="15" customHeight="1" x14ac:dyDescent="0.4">
      <c r="B13" s="360" t="s">
        <v>294</v>
      </c>
      <c r="C13" s="375">
        <f>IFERROR(E13*('GHG Summary'!$C$12/('GHG Summary'!$C$12+'GHG Summary'!$C$13)),0)</f>
        <v>0</v>
      </c>
      <c r="D13" s="375">
        <f>IFERROR(E13*('GHG Summary'!$C$13/('GHG Summary'!$C$12+'GHG Summary'!$C$13)),0)</f>
        <v>0</v>
      </c>
      <c r="E13" s="376">
        <f>IFERROR(('Reuse Calcs'!J11+'Reuse Calcs'!I26),0)</f>
        <v>0</v>
      </c>
    </row>
    <row r="14" spans="2:5" ht="15" customHeight="1" x14ac:dyDescent="0.4">
      <c r="B14" s="361" t="s">
        <v>295</v>
      </c>
      <c r="C14" s="364">
        <f>IFERROR(E14*('GHG Summary'!$C$12/('GHG Summary'!$C$12+'GHG Summary'!$C$13)),0)</f>
        <v>0</v>
      </c>
      <c r="D14" s="364">
        <f>IFERROR(E14*('GHG Summary'!$C$13/('GHG Summary'!$C$12+'GHG Summary'!$C$13)),0)</f>
        <v>0</v>
      </c>
      <c r="E14" s="377">
        <f>IFERROR(('Reuse Calcs'!I11+'Reuse Calcs'!H26),0)</f>
        <v>0</v>
      </c>
    </row>
    <row r="15" spans="2:5" ht="15" customHeight="1" x14ac:dyDescent="0.4">
      <c r="B15" s="361" t="s">
        <v>296</v>
      </c>
      <c r="C15" s="364">
        <f>IFERROR(E15*('GHG Summary'!$C$12/('GHG Summary'!$C$12+'GHG Summary'!$C$13)),0)</f>
        <v>0</v>
      </c>
      <c r="D15" s="364">
        <f>IFERROR(E15*('GHG Summary'!$C$13/('GHG Summary'!$C$12+'GHG Summary'!$C$13)),0)</f>
        <v>0</v>
      </c>
      <c r="E15" s="377">
        <f>IFERROR(('Reuse Calcs'!K11+'Reuse Calcs'!J26),0)</f>
        <v>0</v>
      </c>
    </row>
    <row r="16" spans="2:5" ht="15" customHeight="1" thickBot="1" x14ac:dyDescent="0.45">
      <c r="B16" s="362" t="s">
        <v>293</v>
      </c>
      <c r="C16" s="378">
        <f>IFERROR(E16*('GHG Summary'!$C$12/('GHG Summary'!$C$12+'GHG Summary'!$C$13)),0)</f>
        <v>0</v>
      </c>
      <c r="D16" s="378">
        <f>IFERROR(E16*('GHG Summary'!$C$13/('GHG Summary'!$C$12+'GHG Summary'!$C$13)),0)</f>
        <v>0</v>
      </c>
      <c r="E16" s="379">
        <f>IFERROR(('Reuse Calcs'!L11+'Reuse Calcs'!K26),0)</f>
        <v>0</v>
      </c>
    </row>
    <row r="17" spans="2:5" ht="15" customHeight="1" x14ac:dyDescent="0.4">
      <c r="B17" s="356" t="s">
        <v>297</v>
      </c>
      <c r="C17" s="363">
        <f>IFERROR(E17*('GHG Summary'!$C$12/('GHG Summary'!$C$12+'GHG Summary'!$C$13)),0)</f>
        <v>0</v>
      </c>
      <c r="D17" s="363">
        <f>IFERROR(E17*('GHG Summary'!$C$13/('GHG Summary'!$C$12+'GHG Summary'!$C$13)),0)</f>
        <v>0</v>
      </c>
      <c r="E17" s="370">
        <f>IFERROR(('Reuse Calcs'!G11+'Reuse Calcs'!F26),0)</f>
        <v>0</v>
      </c>
    </row>
    <row r="18" spans="2:5" ht="15" customHeight="1" x14ac:dyDescent="0.4">
      <c r="B18" s="330" t="s">
        <v>298</v>
      </c>
      <c r="C18" s="364">
        <f>IFERROR(E18*('GHG Summary'!$C$12/('GHG Summary'!$C$12+'GHG Summary'!$C$13)),0)</f>
        <v>0</v>
      </c>
      <c r="D18" s="364">
        <f>IFERROR(E18*('GHG Summary'!$C$13/('GHG Summary'!$C$12+'GHG Summary'!$C$13)),0)</f>
        <v>0</v>
      </c>
      <c r="E18" s="355">
        <f>IFERROR(('Reuse Calcs'!H11+'Reuse Calcs'!G26),0)</f>
        <v>0</v>
      </c>
    </row>
    <row r="19" spans="2:5" ht="15" customHeight="1" x14ac:dyDescent="0.4">
      <c r="B19" s="352" t="s">
        <v>299</v>
      </c>
      <c r="C19" s="366">
        <f>IFERROR(E19*('GHG Summary'!$C$12/('GHG Summary'!$C$12+'GHG Summary'!$C$13)),0)</f>
        <v>0</v>
      </c>
      <c r="D19" s="366">
        <f>IFERROR(E19*('GHG Summary'!$C$13/('GHG Summary'!$C$12+'GHG Summary'!$C$13)),0)</f>
        <v>0</v>
      </c>
      <c r="E19" s="367">
        <f>IFERROR((E17*'Co-Ben ERFs'!B85+E18*'Co-Ben ERFs'!B88),0)</f>
        <v>0</v>
      </c>
    </row>
    <row r="20" spans="2:5" ht="15" customHeight="1" x14ac:dyDescent="0.4">
      <c r="B20" s="353" t="s">
        <v>300</v>
      </c>
      <c r="C20" s="364">
        <f>IFERROR(E20*('GHG Summary'!$C$12/('GHG Summary'!$C$12+'GHG Summary'!$C$13)),0)</f>
        <v>0</v>
      </c>
      <c r="D20" s="364">
        <f>IFERROR(E20*('GHG Summary'!$C$13/('GHG Summary'!$C$12+'GHG Summary'!$C$13)),0)</f>
        <v>0</v>
      </c>
      <c r="E20" s="368">
        <f>IFERROR(('Reuse Calcs'!F11+'Reuse Calcs'!E26),0)</f>
        <v>0</v>
      </c>
    </row>
    <row r="21" spans="2:5" ht="15" customHeight="1" x14ac:dyDescent="0.4">
      <c r="B21" s="354" t="s">
        <v>301</v>
      </c>
      <c r="C21" s="364">
        <f>IFERROR(E21*('GHG Summary'!$C$12/('GHG Summary'!$C$12+'GHG Summary'!$C$13)),0)</f>
        <v>0</v>
      </c>
      <c r="D21" s="364">
        <f>IFERROR(E21*('GHG Summary'!$C$13/('GHG Summary'!$C$12+'GHG Summary'!$C$13)),0)</f>
        <v>0</v>
      </c>
      <c r="E21" s="369">
        <f>IFERROR((SUM(Inputs!G20,Inputs!F36)),0)</f>
        <v>0</v>
      </c>
    </row>
    <row r="22" spans="2:5" ht="15" customHeight="1" x14ac:dyDescent="0.4">
      <c r="B22" s="114"/>
      <c r="C22" s="114"/>
      <c r="D22" s="114"/>
    </row>
    <row r="23" spans="2:5" ht="15" customHeight="1" x14ac:dyDescent="0.4">
      <c r="B23" s="114"/>
      <c r="C23" s="114"/>
      <c r="D23" s="114"/>
    </row>
    <row r="24" spans="2:5" ht="15" customHeight="1" x14ac:dyDescent="0.4">
      <c r="B24" s="114"/>
      <c r="C24" s="114"/>
      <c r="D24" s="114"/>
    </row>
    <row r="25" spans="2:5" ht="15" customHeight="1" x14ac:dyDescent="0.4">
      <c r="B25" s="114"/>
      <c r="C25" s="114"/>
      <c r="D25" s="114"/>
    </row>
    <row r="26" spans="2:5" ht="15" customHeight="1" x14ac:dyDescent="0.4">
      <c r="B26" s="117"/>
      <c r="C26" s="117"/>
      <c r="D26" s="117"/>
    </row>
    <row r="27" spans="2:5" ht="15" customHeight="1" x14ac:dyDescent="0.4">
      <c r="B27" s="117"/>
      <c r="C27" s="117"/>
      <c r="D27" s="117"/>
    </row>
    <row r="28" spans="2:5" ht="15" customHeight="1" x14ac:dyDescent="0.4">
      <c r="B28" s="122"/>
      <c r="C28" s="122"/>
      <c r="D28" s="122"/>
    </row>
    <row r="29" spans="2:5" ht="15" customHeight="1" x14ac:dyDescent="0.4"/>
    <row r="30" spans="2:5" ht="15" customHeight="1" x14ac:dyDescent="0.4"/>
    <row r="31" spans="2:5" ht="15" customHeight="1" x14ac:dyDescent="0.4"/>
    <row r="32" spans="2:5"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sheetData>
  <sheetProtection algorithmName="SHA-512" hashValue="UYu+D7F/xyMlS+mKjR1HMnXn9SVzlUlXKb9zSEKvmBQ8Wz8v/dZ/GPXPwRS5Sj7k1JlT1NIlcy+DrZLuLsXFSQ==" saltValue="xrt1S8a3P9azc2cMpeC++A==" spinCount="100000" sheet="1" objects="1" scenarios="1"/>
  <pageMargins left="0.7" right="0.7" top="0.98479166666666662" bottom="0.75" header="0.3" footer="0.3"/>
  <pageSetup scale="73" fitToHeight="0" orientation="landscape" r:id="rId1"/>
  <headerFooter>
    <oddHeader>&amp;C&amp;G</oddHeader>
    <oddFooter>&amp;L&amp;"Arial,Regular"&amp;12&amp;K000000DRAFT &amp;KFF0000Month XX, 201X&amp;C&amp;"Arial,Regular"&amp;12Page &amp;P of &amp;N&amp;R&amp;"Arial,Regular"&amp;12&amp;K000000&amp;A</oddFooter>
  </headerFooter>
  <drawing r:id="rId2"/>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7FD72-EBB2-44DE-B24F-FB352672E969}">
  <sheetPr>
    <tabColor rgb="FFFFFF66"/>
    <pageSetUpPr fitToPage="1"/>
  </sheetPr>
  <dimension ref="A1:E28"/>
  <sheetViews>
    <sheetView showGridLines="0" zoomScaleNormal="100" zoomScalePageLayoutView="70" workbookViewId="0">
      <selection activeCell="D16" sqref="D16"/>
    </sheetView>
  </sheetViews>
  <sheetFormatPr defaultColWidth="9.15234375" defaultRowHeight="15.45" x14ac:dyDescent="0.4"/>
  <cols>
    <col min="1" max="1" width="4.3046875" style="103" customWidth="1"/>
    <col min="2" max="4" width="42.84375" style="103" customWidth="1"/>
    <col min="5" max="5" width="13.84375" style="103" customWidth="1"/>
    <col min="6" max="16384" width="9.15234375" style="103"/>
  </cols>
  <sheetData>
    <row r="1" spans="1:4" ht="18" x14ac:dyDescent="0.45">
      <c r="C1" s="269" t="str">
        <f>'[11]Read Me'!B1</f>
        <v>California Air Resources Board</v>
      </c>
    </row>
    <row r="2" spans="1:4" ht="18" x14ac:dyDescent="0.45">
      <c r="C2" s="269"/>
    </row>
    <row r="3" spans="1:4" ht="18" x14ac:dyDescent="0.45">
      <c r="C3" s="269" t="str">
        <f>'[11]Read Me'!B3</f>
        <v>Benefits Calculator Tool</v>
      </c>
    </row>
    <row r="4" spans="1:4" ht="18" x14ac:dyDescent="0.45">
      <c r="C4" s="348" t="str">
        <f>'Project Info'!C4</f>
        <v>Reuse Grant Program</v>
      </c>
    </row>
    <row r="5" spans="1:4" ht="18" x14ac:dyDescent="0.45">
      <c r="C5" s="269"/>
    </row>
    <row r="6" spans="1:4" ht="18" x14ac:dyDescent="0.45">
      <c r="C6" s="269" t="str">
        <f>'[11]Read Me'!B6</f>
        <v xml:space="preserve">California Climate Investments </v>
      </c>
    </row>
    <row r="9" spans="1:4" ht="15" customHeight="1" x14ac:dyDescent="0.4">
      <c r="A9" s="114"/>
      <c r="B9" s="331" t="s">
        <v>280</v>
      </c>
      <c r="C9" s="332"/>
      <c r="D9" s="333"/>
    </row>
    <row r="10" spans="1:4" ht="15" customHeight="1" x14ac:dyDescent="0.4">
      <c r="A10" s="114"/>
      <c r="B10" s="331" t="s">
        <v>281</v>
      </c>
      <c r="C10" s="332"/>
      <c r="D10" s="333"/>
    </row>
    <row r="11" spans="1:4" ht="15" customHeight="1" x14ac:dyDescent="0.4">
      <c r="A11" s="114"/>
      <c r="B11" s="331" t="s">
        <v>282</v>
      </c>
      <c r="C11" s="332"/>
      <c r="D11" s="333"/>
    </row>
    <row r="12" spans="1:4" ht="15" customHeight="1" x14ac:dyDescent="0.4">
      <c r="A12" s="114"/>
      <c r="B12" s="331" t="s">
        <v>283</v>
      </c>
      <c r="C12" s="332"/>
      <c r="D12" s="333"/>
    </row>
    <row r="13" spans="1:4" ht="15" customHeight="1" x14ac:dyDescent="0.4">
      <c r="A13" s="114"/>
      <c r="B13" s="114"/>
      <c r="C13" s="114"/>
      <c r="D13" s="114"/>
    </row>
    <row r="14" spans="1:4" ht="18" customHeight="1" x14ac:dyDescent="0.4">
      <c r="B14" s="183" t="s">
        <v>81</v>
      </c>
      <c r="C14" s="183"/>
      <c r="D14" s="183"/>
    </row>
    <row r="15" spans="1:4" ht="15" customHeight="1" thickBot="1" x14ac:dyDescent="0.45">
      <c r="B15" s="334" t="s">
        <v>284</v>
      </c>
      <c r="C15" s="114"/>
      <c r="D15" s="114"/>
    </row>
    <row r="16" spans="1:4" ht="15" customHeight="1" x14ac:dyDescent="0.4">
      <c r="A16" s="335"/>
      <c r="B16" s="336" t="s">
        <v>82</v>
      </c>
      <c r="C16" s="337" t="s">
        <v>83</v>
      </c>
      <c r="D16" s="338" t="s">
        <v>267</v>
      </c>
    </row>
    <row r="17" spans="1:5" ht="65.25" customHeight="1" x14ac:dyDescent="0.4">
      <c r="A17" s="339"/>
      <c r="B17" s="340" t="s">
        <v>285</v>
      </c>
      <c r="C17" s="381"/>
      <c r="D17" s="341" t="str">
        <f>IF(ISBLANK(C17),"Required","")</f>
        <v>Required</v>
      </c>
    </row>
    <row r="18" spans="1:5" ht="99" customHeight="1" x14ac:dyDescent="0.4">
      <c r="A18" s="339"/>
      <c r="B18" s="340" t="s">
        <v>304</v>
      </c>
      <c r="C18" s="381"/>
      <c r="D18" s="341" t="str">
        <f t="shared" ref="D18:D20" si="0">IF(ISBLANK(C18),"Required","")</f>
        <v>Required</v>
      </c>
    </row>
    <row r="19" spans="1:5" ht="99" customHeight="1" x14ac:dyDescent="0.4">
      <c r="A19" s="339"/>
      <c r="B19" s="340" t="s">
        <v>305</v>
      </c>
      <c r="C19" s="381"/>
      <c r="D19" s="341" t="str">
        <f t="shared" si="0"/>
        <v>Required</v>
      </c>
    </row>
    <row r="20" spans="1:5" ht="108.45" thickBot="1" x14ac:dyDescent="0.45">
      <c r="A20" s="339"/>
      <c r="B20" s="342" t="s">
        <v>306</v>
      </c>
      <c r="C20" s="382"/>
      <c r="D20" s="341" t="str">
        <f t="shared" si="0"/>
        <v>Required</v>
      </c>
    </row>
    <row r="21" spans="1:5" ht="15" customHeight="1" x14ac:dyDescent="0.4">
      <c r="A21" s="114"/>
      <c r="B21" s="114"/>
      <c r="C21" s="114"/>
      <c r="D21" s="114"/>
    </row>
    <row r="22" spans="1:5" ht="15" customHeight="1" x14ac:dyDescent="0.4">
      <c r="A22" s="114"/>
      <c r="B22" s="183" t="s">
        <v>84</v>
      </c>
      <c r="C22" s="114"/>
      <c r="D22" s="114"/>
    </row>
    <row r="23" spans="1:5" ht="15" customHeight="1" x14ac:dyDescent="0.4">
      <c r="A23" s="183"/>
      <c r="B23" s="334" t="s">
        <v>286</v>
      </c>
      <c r="C23" s="183"/>
      <c r="D23" s="183"/>
    </row>
    <row r="24" spans="1:5" ht="15" customHeight="1" thickBot="1" x14ac:dyDescent="0.45">
      <c r="A24" s="183"/>
      <c r="B24" s="334" t="s">
        <v>307</v>
      </c>
      <c r="C24" s="183"/>
      <c r="D24" s="183"/>
    </row>
    <row r="25" spans="1:5" ht="33.75" customHeight="1" x14ac:dyDescent="0.4">
      <c r="A25" s="114"/>
      <c r="B25" s="380" t="s">
        <v>308</v>
      </c>
      <c r="C25" s="343" t="s">
        <v>85</v>
      </c>
      <c r="D25" s="344" t="s">
        <v>83</v>
      </c>
      <c r="E25" s="345" t="s">
        <v>267</v>
      </c>
    </row>
    <row r="26" spans="1:5" ht="84" customHeight="1" x14ac:dyDescent="0.4">
      <c r="A26" s="114"/>
      <c r="B26" s="347" t="s">
        <v>86</v>
      </c>
      <c r="C26" s="260" t="s">
        <v>287</v>
      </c>
      <c r="D26" s="381"/>
      <c r="E26" s="346" t="str">
        <f t="shared" ref="E26" si="1">IF(ISBLANK(D26),"Required","")</f>
        <v>Required</v>
      </c>
    </row>
    <row r="27" spans="1:5" ht="15" customHeight="1" x14ac:dyDescent="0.4">
      <c r="A27" s="114"/>
      <c r="B27" s="114"/>
      <c r="C27" s="114"/>
      <c r="D27" s="114"/>
    </row>
    <row r="28" spans="1:5" ht="15" customHeight="1" x14ac:dyDescent="0.4">
      <c r="A28" s="114"/>
      <c r="B28" s="114"/>
      <c r="C28" s="114"/>
      <c r="D28" s="114"/>
    </row>
  </sheetData>
  <sheetProtection algorithmName="SHA-512" hashValue="h5+QgDHhPYfQFWoeBANwWN5yspuuzV9CKjbIFeJEjKzsYBYwrtHfjnBQ1RTY0WkVBwFl0DMgzAdCG2ADqP7ejw==" saltValue="qSL97dXoau4RbKtO290Rlg==" spinCount="100000" sheet="1" objects="1" scenarios="1"/>
  <pageMargins left="0.7" right="0.7" top="0.98479166666666662" bottom="0.75" header="0.3" footer="0.3"/>
  <pageSetup scale="72" fitToHeight="0" orientation="landscape" r:id="rId1"/>
  <headerFooter>
    <oddHeader>&amp;C&amp;G</oddHeader>
    <oddFooter>&amp;L&amp;"Arial,Regular"&amp;12&amp;K000000DRAFT &amp;KFF0000Month XX, 201X&amp;C&amp;"Arial,Regular"&amp;12Page &amp;P of &amp;N&amp;R&amp;"Arial,Regular"&amp;12&amp;K000000&amp;A</oddFooter>
  </headerFooter>
  <rowBreaks count="1" manualBreakCount="1">
    <brk id="22" max="16383" man="1"/>
  </rowBreaks>
  <drawing r:id="rId2"/>
  <legacyDrawingHF r:id="rId3"/>
  <tableParts count="2">
    <tablePart r:id="rId4"/>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27021144-7A26-476A-B47E-C002CA8A84BD}">
          <x14:formula1>
            <xm:f>'Dropdown options'!$A$1:$A$2</xm:f>
          </x14:formula1>
          <xm:sqref>D26 C17:C20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7"/>
  <sheetViews>
    <sheetView showGridLines="0" zoomScaleNormal="100" workbookViewId="0">
      <selection activeCell="D6" sqref="D6"/>
    </sheetView>
  </sheetViews>
  <sheetFormatPr defaultColWidth="9.15234375" defaultRowHeight="14.15" x14ac:dyDescent="0.35"/>
  <cols>
    <col min="1" max="1" width="42.69140625" style="102" customWidth="1"/>
    <col min="2" max="2" width="29.69140625" style="102" customWidth="1"/>
    <col min="3" max="3" width="29.3046875" style="102" customWidth="1"/>
    <col min="4" max="4" width="63.84375" style="102" customWidth="1"/>
    <col min="5" max="5" width="78" style="102" customWidth="1"/>
    <col min="6" max="16384" width="9.15234375" style="102"/>
  </cols>
  <sheetData>
    <row r="1" spans="1:6" ht="18" x14ac:dyDescent="0.35">
      <c r="B1" s="385"/>
      <c r="C1" s="261" t="s">
        <v>65</v>
      </c>
      <c r="E1" s="385"/>
      <c r="F1" s="385"/>
    </row>
    <row r="2" spans="1:6" ht="18" x14ac:dyDescent="0.45">
      <c r="A2" s="386"/>
      <c r="B2" s="386"/>
      <c r="C2" s="262"/>
      <c r="E2" s="386"/>
      <c r="F2" s="386"/>
    </row>
    <row r="3" spans="1:6" ht="18" x14ac:dyDescent="0.35">
      <c r="B3" s="385"/>
      <c r="C3" s="261" t="s">
        <v>66</v>
      </c>
      <c r="E3" s="385"/>
      <c r="F3" s="385"/>
    </row>
    <row r="4" spans="1:6" ht="18" x14ac:dyDescent="0.35">
      <c r="B4" s="387"/>
      <c r="C4" s="263" t="s">
        <v>212</v>
      </c>
      <c r="E4" s="387"/>
      <c r="F4" s="387"/>
    </row>
    <row r="5" spans="1:6" ht="18" x14ac:dyDescent="0.45">
      <c r="A5" s="386"/>
      <c r="B5" s="386"/>
      <c r="C5" s="262"/>
      <c r="E5" s="386"/>
      <c r="F5" s="386"/>
    </row>
    <row r="6" spans="1:6" ht="18" x14ac:dyDescent="0.35">
      <c r="B6" s="385"/>
      <c r="C6" s="261" t="s">
        <v>67</v>
      </c>
      <c r="E6" s="385"/>
      <c r="F6" s="385"/>
    </row>
    <row r="7" spans="1:6" ht="18" x14ac:dyDescent="0.45">
      <c r="C7" s="1"/>
    </row>
    <row r="9" spans="1:6" ht="18" x14ac:dyDescent="0.45">
      <c r="A9" s="121" t="s">
        <v>13</v>
      </c>
    </row>
    <row r="10" spans="1:6" x14ac:dyDescent="0.35">
      <c r="A10" s="123" t="s">
        <v>14</v>
      </c>
      <c r="B10" s="123"/>
      <c r="C10" s="123"/>
      <c r="D10" s="123"/>
    </row>
    <row r="11" spans="1:6" x14ac:dyDescent="0.35">
      <c r="A11" s="2" t="s">
        <v>117</v>
      </c>
      <c r="B11" s="220"/>
      <c r="C11" s="220"/>
      <c r="D11" s="220"/>
    </row>
    <row r="12" spans="1:6" ht="14.6" thickBot="1" x14ac:dyDescent="0.4">
      <c r="A12" s="2"/>
      <c r="B12" s="220"/>
      <c r="C12" s="220"/>
      <c r="D12" s="220"/>
    </row>
    <row r="13" spans="1:6" ht="15.9" thickBot="1" x14ac:dyDescent="0.45">
      <c r="A13" s="26" t="s">
        <v>124</v>
      </c>
      <c r="B13" s="20" t="s">
        <v>142</v>
      </c>
      <c r="C13" s="20" t="s">
        <v>10</v>
      </c>
      <c r="D13" s="14" t="s">
        <v>12</v>
      </c>
      <c r="E13" s="103"/>
      <c r="F13" s="103"/>
    </row>
    <row r="14" spans="1:6" ht="36.75" customHeight="1" x14ac:dyDescent="0.4">
      <c r="A14" s="116" t="s">
        <v>141</v>
      </c>
      <c r="B14" s="112">
        <v>1.01</v>
      </c>
      <c r="C14" s="112" t="s">
        <v>143</v>
      </c>
      <c r="D14" s="190" t="s">
        <v>217</v>
      </c>
      <c r="E14" s="103"/>
      <c r="F14" s="103"/>
    </row>
    <row r="15" spans="1:6" ht="37.5" customHeight="1" x14ac:dyDescent="0.4">
      <c r="A15" s="116" t="s">
        <v>188</v>
      </c>
      <c r="B15" s="112">
        <v>3.17</v>
      </c>
      <c r="C15" s="112" t="s">
        <v>143</v>
      </c>
      <c r="D15" s="242" t="s">
        <v>216</v>
      </c>
      <c r="E15" s="103"/>
      <c r="F15" s="103"/>
    </row>
    <row r="16" spans="1:6" ht="37.5" customHeight="1" thickBot="1" x14ac:dyDescent="0.45">
      <c r="A16" s="11" t="s">
        <v>214</v>
      </c>
      <c r="B16" s="188">
        <v>0.80800000000000005</v>
      </c>
      <c r="C16" s="109" t="s">
        <v>215</v>
      </c>
      <c r="D16" s="189"/>
      <c r="E16" s="103"/>
      <c r="F16" s="103"/>
    </row>
    <row r="17" spans="1:14" ht="15.9" thickBot="1" x14ac:dyDescent="0.45">
      <c r="A17" s="5"/>
      <c r="B17" s="125"/>
      <c r="C17" s="125"/>
      <c r="D17" s="125"/>
      <c r="E17" s="103"/>
      <c r="F17" s="103"/>
    </row>
    <row r="18" spans="1:14" ht="15.45" x14ac:dyDescent="0.4">
      <c r="A18" s="19" t="s">
        <v>7</v>
      </c>
      <c r="B18" s="20" t="s">
        <v>124</v>
      </c>
      <c r="C18" s="20" t="s">
        <v>134</v>
      </c>
      <c r="D18" s="20" t="s">
        <v>10</v>
      </c>
      <c r="E18" s="17" t="s">
        <v>12</v>
      </c>
      <c r="F18" s="105"/>
      <c r="G18" s="123"/>
      <c r="H18" s="123"/>
      <c r="I18" s="123"/>
      <c r="J18" s="123"/>
      <c r="K18" s="123"/>
      <c r="L18" s="123"/>
      <c r="M18" s="123"/>
      <c r="N18" s="123"/>
    </row>
    <row r="19" spans="1:14" ht="36" customHeight="1" x14ac:dyDescent="0.4">
      <c r="A19" s="185" t="s">
        <v>125</v>
      </c>
      <c r="B19" s="184" t="s">
        <v>126</v>
      </c>
      <c r="C19" s="112">
        <v>7.65</v>
      </c>
      <c r="D19" s="129" t="s">
        <v>128</v>
      </c>
      <c r="E19" s="113"/>
      <c r="F19" s="115"/>
      <c r="G19" s="4"/>
      <c r="H19" s="4"/>
      <c r="I19" s="4"/>
      <c r="J19" s="4"/>
      <c r="K19" s="4"/>
      <c r="L19" s="4"/>
      <c r="M19" s="4"/>
      <c r="N19" s="4"/>
    </row>
    <row r="20" spans="1:14" ht="30.9" x14ac:dyDescent="0.4">
      <c r="A20" s="186"/>
      <c r="B20" s="184" t="s">
        <v>127</v>
      </c>
      <c r="C20" s="112">
        <v>9.5399999999999991</v>
      </c>
      <c r="D20" s="129" t="s">
        <v>128</v>
      </c>
      <c r="E20" s="7" t="s">
        <v>192</v>
      </c>
      <c r="F20" s="115"/>
      <c r="G20" s="4"/>
      <c r="H20" s="4"/>
      <c r="I20" s="4"/>
      <c r="J20" s="4"/>
      <c r="K20" s="4"/>
      <c r="L20" s="4"/>
      <c r="M20" s="4"/>
      <c r="N20" s="4"/>
    </row>
    <row r="21" spans="1:14" ht="31.5" customHeight="1" x14ac:dyDescent="0.4">
      <c r="A21" s="219" t="s">
        <v>129</v>
      </c>
      <c r="B21" s="112" t="s">
        <v>130</v>
      </c>
      <c r="C21" s="112">
        <v>2.5499999999999998</v>
      </c>
      <c r="D21" s="129" t="s">
        <v>187</v>
      </c>
      <c r="E21" s="246" t="s">
        <v>193</v>
      </c>
      <c r="F21" s="115"/>
      <c r="G21" s="4"/>
      <c r="H21" s="4"/>
      <c r="I21" s="4"/>
      <c r="J21" s="4"/>
      <c r="K21" s="4"/>
      <c r="L21" s="4"/>
      <c r="M21" s="4"/>
      <c r="N21" s="4"/>
    </row>
    <row r="22" spans="1:14" ht="28.5" customHeight="1" x14ac:dyDescent="0.4">
      <c r="A22" s="129" t="s">
        <v>131</v>
      </c>
      <c r="B22" s="112" t="s">
        <v>132</v>
      </c>
      <c r="C22" s="112">
        <v>55</v>
      </c>
      <c r="D22" s="129" t="s">
        <v>133</v>
      </c>
      <c r="E22" s="15"/>
      <c r="F22" s="115"/>
      <c r="G22" s="4"/>
      <c r="H22" s="4"/>
      <c r="I22" s="4"/>
      <c r="J22" s="4"/>
      <c r="K22" s="4"/>
      <c r="L22" s="4"/>
      <c r="M22" s="4"/>
      <c r="N22" s="4"/>
    </row>
    <row r="23" spans="1:14" ht="28.5" customHeight="1" x14ac:dyDescent="0.4">
      <c r="A23" s="245" t="s">
        <v>246</v>
      </c>
      <c r="B23" s="108" t="s">
        <v>140</v>
      </c>
      <c r="C23" s="108">
        <v>19.2</v>
      </c>
      <c r="D23" s="248" t="s">
        <v>249</v>
      </c>
      <c r="E23" s="249" t="s">
        <v>250</v>
      </c>
      <c r="F23" s="115"/>
      <c r="G23" s="4"/>
      <c r="H23" s="4"/>
      <c r="I23" s="4"/>
      <c r="J23" s="4"/>
      <c r="K23" s="4"/>
      <c r="L23" s="4"/>
      <c r="M23" s="4"/>
      <c r="N23" s="4"/>
    </row>
    <row r="24" spans="1:14" ht="28.5" customHeight="1" x14ac:dyDescent="0.4">
      <c r="A24" s="245" t="s">
        <v>247</v>
      </c>
      <c r="B24" s="108" t="s">
        <v>140</v>
      </c>
      <c r="C24" s="108">
        <v>41</v>
      </c>
      <c r="D24" s="248" t="s">
        <v>249</v>
      </c>
      <c r="E24" s="250" t="s">
        <v>251</v>
      </c>
      <c r="F24" s="115"/>
      <c r="G24" s="4"/>
      <c r="H24" s="4"/>
      <c r="I24" s="4"/>
      <c r="J24" s="4"/>
      <c r="K24" s="4"/>
      <c r="L24" s="4"/>
      <c r="M24" s="4"/>
      <c r="N24" s="4"/>
    </row>
    <row r="25" spans="1:14" ht="28.5" customHeight="1" x14ac:dyDescent="0.4">
      <c r="A25" s="245" t="s">
        <v>248</v>
      </c>
      <c r="B25" s="108" t="s">
        <v>140</v>
      </c>
      <c r="C25" s="108">
        <v>95</v>
      </c>
      <c r="D25" s="248" t="s">
        <v>249</v>
      </c>
      <c r="E25" s="15"/>
      <c r="F25" s="115"/>
      <c r="G25" s="4"/>
      <c r="H25" s="4"/>
      <c r="I25" s="4"/>
      <c r="J25" s="4"/>
      <c r="K25" s="4"/>
      <c r="L25" s="4"/>
      <c r="M25" s="4"/>
      <c r="N25" s="4"/>
    </row>
    <row r="26" spans="1:14" ht="15.45" hidden="1" x14ac:dyDescent="0.4">
      <c r="A26" s="219" t="s">
        <v>135</v>
      </c>
      <c r="B26" s="108" t="s">
        <v>137</v>
      </c>
      <c r="C26" s="108">
        <v>34.799999999999997</v>
      </c>
      <c r="D26" s="111" t="s">
        <v>136</v>
      </c>
      <c r="E26" s="6"/>
      <c r="F26" s="115"/>
      <c r="G26" s="4"/>
      <c r="H26" s="4"/>
      <c r="I26" s="4"/>
      <c r="J26" s="4"/>
      <c r="K26" s="4"/>
      <c r="L26" s="4"/>
      <c r="M26" s="4"/>
      <c r="N26" s="4"/>
    </row>
    <row r="27" spans="1:14" ht="15.45" hidden="1" x14ac:dyDescent="0.4">
      <c r="A27" s="384" t="s">
        <v>140</v>
      </c>
      <c r="B27" s="112" t="s">
        <v>138</v>
      </c>
      <c r="C27" s="112">
        <v>33.799999999999997</v>
      </c>
      <c r="D27" s="110" t="s">
        <v>136</v>
      </c>
      <c r="E27" s="6"/>
      <c r="F27" s="115"/>
      <c r="G27" s="4"/>
      <c r="H27" s="4"/>
      <c r="I27" s="4"/>
      <c r="J27" s="4"/>
      <c r="K27" s="4"/>
      <c r="L27" s="4"/>
      <c r="M27" s="4"/>
      <c r="N27" s="4"/>
    </row>
    <row r="28" spans="1:14" ht="15.45" hidden="1" x14ac:dyDescent="0.4">
      <c r="A28" s="104"/>
      <c r="B28" s="112" t="s">
        <v>139</v>
      </c>
      <c r="C28" s="112">
        <v>29.3</v>
      </c>
      <c r="D28" s="110" t="s">
        <v>136</v>
      </c>
      <c r="E28" s="104"/>
      <c r="F28" s="115"/>
      <c r="G28" s="4"/>
      <c r="H28" s="4"/>
      <c r="I28" s="4"/>
      <c r="J28" s="4"/>
      <c r="K28" s="4"/>
      <c r="L28" s="4"/>
      <c r="M28" s="4"/>
      <c r="N28" s="4"/>
    </row>
    <row r="29" spans="1:14" ht="15.45" x14ac:dyDescent="0.4">
      <c r="A29" s="24" t="s">
        <v>168</v>
      </c>
      <c r="B29" s="113"/>
      <c r="C29" s="25">
        <v>66.138599999999997</v>
      </c>
      <c r="D29" s="113"/>
      <c r="E29" s="113"/>
      <c r="F29" s="103"/>
    </row>
    <row r="30" spans="1:14" ht="15.45" x14ac:dyDescent="0.4">
      <c r="A30" s="24" t="s">
        <v>170</v>
      </c>
      <c r="B30" s="16"/>
      <c r="C30" s="25">
        <v>46.297019999999996</v>
      </c>
      <c r="D30" s="16"/>
      <c r="E30" s="16"/>
      <c r="F30" s="103"/>
    </row>
    <row r="31" spans="1:14" ht="15.45" x14ac:dyDescent="0.4">
      <c r="A31" s="24" t="s">
        <v>169</v>
      </c>
      <c r="B31" s="16"/>
      <c r="C31" s="25">
        <v>15.432339999999998</v>
      </c>
      <c r="D31" s="16"/>
      <c r="E31" s="16"/>
      <c r="F31" s="103"/>
    </row>
    <row r="32" spans="1:14" ht="15.45" x14ac:dyDescent="0.4">
      <c r="A32" s="24" t="s">
        <v>171</v>
      </c>
      <c r="B32" s="16"/>
      <c r="C32" s="25">
        <v>59.524739999999994</v>
      </c>
      <c r="D32" s="16"/>
      <c r="E32" s="16"/>
      <c r="F32" s="103"/>
    </row>
    <row r="33" spans="1:5" ht="15.45" x14ac:dyDescent="0.4">
      <c r="A33" s="24" t="s">
        <v>156</v>
      </c>
      <c r="C33" s="25">
        <v>44.092399999999998</v>
      </c>
      <c r="E33" s="22" t="s">
        <v>191</v>
      </c>
    </row>
    <row r="34" spans="1:5" ht="33" customHeight="1" x14ac:dyDescent="0.4">
      <c r="A34" s="24" t="s">
        <v>157</v>
      </c>
      <c r="B34" s="21" t="s">
        <v>190</v>
      </c>
      <c r="C34" s="25">
        <v>59.524739999999994</v>
      </c>
      <c r="D34" s="21" t="s">
        <v>194</v>
      </c>
      <c r="E34" s="23" t="s">
        <v>184</v>
      </c>
    </row>
    <row r="35" spans="1:5" ht="15.45" x14ac:dyDescent="0.4">
      <c r="A35" s="24" t="s">
        <v>172</v>
      </c>
      <c r="B35" s="16"/>
      <c r="C35" s="25">
        <v>30.864679999999996</v>
      </c>
      <c r="D35" s="16"/>
      <c r="E35" s="16"/>
    </row>
    <row r="36" spans="1:5" ht="15.45" x14ac:dyDescent="0.4">
      <c r="A36" s="24" t="s">
        <v>160</v>
      </c>
      <c r="B36" s="16"/>
      <c r="C36" s="25">
        <v>50.706259999999993</v>
      </c>
      <c r="D36" s="16"/>
      <c r="E36" s="16"/>
    </row>
    <row r="37" spans="1:5" ht="15.45" x14ac:dyDescent="0.4">
      <c r="A37" s="24" t="s">
        <v>159</v>
      </c>
      <c r="B37" s="16"/>
      <c r="C37" s="25">
        <v>63.933979999999991</v>
      </c>
      <c r="D37" s="16"/>
      <c r="E37" s="16"/>
    </row>
    <row r="38" spans="1:5" ht="15.45" x14ac:dyDescent="0.4">
      <c r="A38" s="24" t="s">
        <v>178</v>
      </c>
      <c r="B38" s="16"/>
      <c r="C38" s="25">
        <v>46.297019999999996</v>
      </c>
      <c r="D38" s="16"/>
      <c r="E38" s="16"/>
    </row>
    <row r="39" spans="1:5" ht="15.45" x14ac:dyDescent="0.4">
      <c r="A39" s="24" t="s">
        <v>177</v>
      </c>
      <c r="B39" s="16"/>
      <c r="C39" s="25">
        <v>59.524739999999994</v>
      </c>
      <c r="D39" s="16"/>
      <c r="E39" s="16"/>
    </row>
    <row r="40" spans="1:5" ht="15.45" x14ac:dyDescent="0.4">
      <c r="A40" s="24" t="s">
        <v>176</v>
      </c>
      <c r="B40" s="108"/>
      <c r="C40" s="25">
        <v>66.138599999999997</v>
      </c>
      <c r="D40" s="108"/>
      <c r="E40" s="108"/>
    </row>
    <row r="41" spans="1:5" ht="15.9" thickBot="1" x14ac:dyDescent="0.45">
      <c r="A41" s="103"/>
      <c r="B41" s="103"/>
    </row>
    <row r="42" spans="1:5" ht="15.9" thickBot="1" x14ac:dyDescent="0.4">
      <c r="A42" s="266" t="s">
        <v>101</v>
      </c>
      <c r="B42" s="267"/>
    </row>
    <row r="43" spans="1:5" ht="15.45" x14ac:dyDescent="0.35">
      <c r="A43" s="264">
        <v>2.2046199999999998</v>
      </c>
      <c r="B43" s="265" t="s">
        <v>189</v>
      </c>
    </row>
    <row r="44" spans="1:5" ht="15.45" x14ac:dyDescent="0.35">
      <c r="A44" s="9">
        <v>1000</v>
      </c>
      <c r="B44" s="130" t="s">
        <v>120</v>
      </c>
    </row>
    <row r="45" spans="1:5" ht="15.45" x14ac:dyDescent="0.35">
      <c r="A45" s="213">
        <v>5.3</v>
      </c>
      <c r="B45" s="130" t="s">
        <v>235</v>
      </c>
    </row>
    <row r="46" spans="1:5" ht="15.45" x14ac:dyDescent="0.35">
      <c r="A46" s="214">
        <v>0.137381</v>
      </c>
      <c r="B46" s="215" t="s">
        <v>228</v>
      </c>
    </row>
    <row r="47" spans="1:5" ht="14.6" thickBot="1" x14ac:dyDescent="0.4">
      <c r="A47" s="35">
        <v>293</v>
      </c>
      <c r="B47" s="36" t="s">
        <v>229</v>
      </c>
    </row>
  </sheetData>
  <sheetProtection algorithmName="SHA-512" hashValue="qI6FVmXhRAqq9NoLa0bzva2zgY7quvLOmkTBTYK5pybUN+MmiWc5dW5l5TY/0aHAl5sG6Zjvo04pJuEwxYifCw==" saltValue="PmvltYfK7Rn3l5Xa1issXg==" spinCount="100000" sheet="1" objects="1" scenarios="1"/>
  <hyperlinks>
    <hyperlink ref="A11" r:id="rId1" tooltip="CCI Resources" xr:uid="{00000000-0004-0000-0700-000000000000}"/>
    <hyperlink ref="E34" r:id="rId2" tooltip="Link to Furniture Re-use Network" xr:uid="{00000000-0004-0000-0700-000001000000}"/>
    <hyperlink ref="D15" r:id="rId3" xr:uid="{3E9EF093-35C4-4432-98F4-8F7AC2658A4A}"/>
    <hyperlink ref="E21" r:id="rId4" xr:uid="{F776DC37-9A7A-4008-8730-F770F3826602}"/>
    <hyperlink ref="E24" r:id="rId5" location="cabinet-weights-and-measures" xr:uid="{B1AB8977-E5F1-44CC-93FD-EC3D1570200F}"/>
  </hyperlinks>
  <pageMargins left="0.7" right="0.7" top="0.75" bottom="0.75" header="0.3" footer="0.3"/>
  <pageSetup scale="35" orientation="portrait"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95"/>
  <sheetViews>
    <sheetView showGridLines="0" zoomScaleNormal="100" workbookViewId="0">
      <selection activeCell="B45" sqref="B45"/>
    </sheetView>
  </sheetViews>
  <sheetFormatPr defaultColWidth="9.15234375" defaultRowHeight="14.15" x14ac:dyDescent="0.35"/>
  <cols>
    <col min="1" max="1" width="46" style="102" customWidth="1"/>
    <col min="2" max="2" width="28" style="102" customWidth="1"/>
    <col min="3" max="3" width="31" style="102" customWidth="1"/>
    <col min="4" max="4" width="80.4609375" style="102" customWidth="1"/>
    <col min="5" max="16384" width="9.15234375" style="102"/>
  </cols>
  <sheetData>
    <row r="1" spans="1:6" ht="20.149999999999999" x14ac:dyDescent="0.35">
      <c r="C1" s="216" t="s">
        <v>65</v>
      </c>
    </row>
    <row r="2" spans="1:6" x14ac:dyDescent="0.35">
      <c r="C2" s="217"/>
    </row>
    <row r="3" spans="1:6" ht="20.149999999999999" x14ac:dyDescent="0.35">
      <c r="C3" s="216" t="s">
        <v>66</v>
      </c>
    </row>
    <row r="4" spans="1:6" ht="20.149999999999999" x14ac:dyDescent="0.35">
      <c r="C4" s="218" t="s">
        <v>212</v>
      </c>
    </row>
    <row r="5" spans="1:6" x14ac:dyDescent="0.35">
      <c r="C5" s="217"/>
    </row>
    <row r="6" spans="1:6" ht="20.149999999999999" x14ac:dyDescent="0.35">
      <c r="C6" s="216" t="s">
        <v>67</v>
      </c>
    </row>
    <row r="7" spans="1:6" ht="18" x14ac:dyDescent="0.45">
      <c r="C7" s="1"/>
    </row>
    <row r="10" spans="1:6" ht="18" x14ac:dyDescent="0.45">
      <c r="A10" s="121" t="s">
        <v>13</v>
      </c>
    </row>
    <row r="11" spans="1:6" x14ac:dyDescent="0.35">
      <c r="A11" s="123" t="s">
        <v>14</v>
      </c>
      <c r="B11" s="123"/>
      <c r="C11" s="123"/>
      <c r="D11" s="123"/>
    </row>
    <row r="12" spans="1:6" x14ac:dyDescent="0.35">
      <c r="A12" s="2" t="s">
        <v>117</v>
      </c>
      <c r="B12" s="220"/>
      <c r="C12" s="220"/>
      <c r="D12" s="220"/>
    </row>
    <row r="13" spans="1:6" ht="14.6" thickBot="1" x14ac:dyDescent="0.4">
      <c r="A13" s="2"/>
      <c r="B13" s="220"/>
      <c r="C13" s="220"/>
      <c r="D13" s="220"/>
    </row>
    <row r="14" spans="1:6" ht="20.6" thickBot="1" x14ac:dyDescent="0.55000000000000004">
      <c r="A14" s="31" t="s">
        <v>144</v>
      </c>
      <c r="B14" s="29"/>
      <c r="C14" s="29"/>
      <c r="D14" s="30"/>
    </row>
    <row r="15" spans="1:6" ht="15.9" thickBot="1" x14ac:dyDescent="0.45">
      <c r="A15" s="26" t="s">
        <v>199</v>
      </c>
      <c r="B15" s="20" t="s">
        <v>142</v>
      </c>
      <c r="C15" s="20" t="s">
        <v>10</v>
      </c>
      <c r="D15" s="27" t="s">
        <v>12</v>
      </c>
      <c r="E15" s="103"/>
      <c r="F15" s="103"/>
    </row>
    <row r="16" spans="1:6" ht="36.75" customHeight="1" x14ac:dyDescent="0.4">
      <c r="A16" s="10" t="s">
        <v>195</v>
      </c>
      <c r="B16" s="106">
        <v>12.97</v>
      </c>
      <c r="C16" s="131" t="s">
        <v>196</v>
      </c>
      <c r="D16" s="241" t="s">
        <v>242</v>
      </c>
      <c r="E16" s="103"/>
      <c r="F16" s="103"/>
    </row>
    <row r="17" spans="1:6" ht="37.5" customHeight="1" thickBot="1" x14ac:dyDescent="0.45">
      <c r="A17" s="126" t="s">
        <v>197</v>
      </c>
      <c r="B17" s="107">
        <v>1.08</v>
      </c>
      <c r="C17" s="127" t="s">
        <v>196</v>
      </c>
      <c r="D17" s="243" t="s">
        <v>216</v>
      </c>
      <c r="E17" s="103"/>
      <c r="F17" s="103"/>
    </row>
    <row r="18" spans="1:6" ht="37.5" customHeight="1" thickBot="1" x14ac:dyDescent="0.45">
      <c r="B18" s="8"/>
      <c r="C18" s="8"/>
      <c r="D18" s="18"/>
      <c r="E18" s="103"/>
      <c r="F18" s="103"/>
    </row>
    <row r="19" spans="1:6" ht="18.45" thickBot="1" x14ac:dyDescent="0.5">
      <c r="A19" s="31" t="s">
        <v>141</v>
      </c>
      <c r="B19" s="32"/>
      <c r="C19" s="32"/>
      <c r="D19" s="33"/>
      <c r="E19" s="103"/>
      <c r="F19" s="103"/>
    </row>
    <row r="20" spans="1:6" ht="15.9" thickBot="1" x14ac:dyDescent="0.45">
      <c r="A20" s="12" t="s">
        <v>199</v>
      </c>
      <c r="B20" s="13" t="s">
        <v>142</v>
      </c>
      <c r="C20" s="13" t="s">
        <v>10</v>
      </c>
      <c r="D20" s="14" t="s">
        <v>12</v>
      </c>
      <c r="E20" s="103"/>
      <c r="F20" s="103"/>
    </row>
    <row r="21" spans="1:6" ht="37.5" customHeight="1" x14ac:dyDescent="0.4">
      <c r="A21" s="91" t="s">
        <v>195</v>
      </c>
      <c r="B21" s="92">
        <v>2.5299999999999998</v>
      </c>
      <c r="C21" s="108" t="s">
        <v>196</v>
      </c>
      <c r="D21" s="241" t="s">
        <v>242</v>
      </c>
      <c r="E21" s="103"/>
      <c r="F21" s="103"/>
    </row>
    <row r="22" spans="1:6" ht="37.5" customHeight="1" thickBot="1" x14ac:dyDescent="0.45">
      <c r="A22" s="11" t="s">
        <v>197</v>
      </c>
      <c r="B22" s="34">
        <v>0.88</v>
      </c>
      <c r="C22" s="109" t="s">
        <v>196</v>
      </c>
      <c r="D22" s="243" t="s">
        <v>216</v>
      </c>
      <c r="E22" s="103"/>
      <c r="F22" s="103"/>
    </row>
    <row r="23" spans="1:6" ht="37.5" customHeight="1" thickBot="1" x14ac:dyDescent="0.45">
      <c r="A23" s="28"/>
      <c r="B23" s="8"/>
      <c r="C23" s="8"/>
      <c r="D23" s="18"/>
      <c r="E23" s="103"/>
      <c r="F23" s="103"/>
    </row>
    <row r="24" spans="1:6" ht="18" customHeight="1" x14ac:dyDescent="0.35">
      <c r="A24" s="414" t="s">
        <v>19</v>
      </c>
      <c r="B24" s="415"/>
      <c r="C24" s="415"/>
      <c r="D24" s="416"/>
    </row>
    <row r="25" spans="1:6" ht="14.6" thickBot="1" x14ac:dyDescent="0.4">
      <c r="A25" s="417" t="s">
        <v>7</v>
      </c>
      <c r="B25" s="418" t="s">
        <v>11</v>
      </c>
      <c r="C25" s="419" t="s">
        <v>10</v>
      </c>
      <c r="D25" s="412" t="s">
        <v>15</v>
      </c>
    </row>
    <row r="26" spans="1:6" ht="60" customHeight="1" x14ac:dyDescent="0.35">
      <c r="A26" s="65" t="s">
        <v>20</v>
      </c>
      <c r="B26" s="413">
        <v>2.0895913504246083E-5</v>
      </c>
      <c r="C26" s="100" t="s">
        <v>22</v>
      </c>
      <c r="D26" s="422" t="s">
        <v>105</v>
      </c>
    </row>
    <row r="27" spans="1:6" ht="33" customHeight="1" x14ac:dyDescent="0.35">
      <c r="A27" s="40" t="s">
        <v>21</v>
      </c>
      <c r="B27" s="41">
        <v>1.3126506282397054E-4</v>
      </c>
      <c r="C27" s="42" t="s">
        <v>22</v>
      </c>
      <c r="D27" s="423" t="s">
        <v>106</v>
      </c>
    </row>
    <row r="28" spans="1:6" ht="33" customHeight="1" thickBot="1" x14ac:dyDescent="0.4">
      <c r="A28" s="49" t="s">
        <v>23</v>
      </c>
      <c r="B28" s="420">
        <v>3.2876775108031959E-5</v>
      </c>
      <c r="C28" s="64" t="s">
        <v>22</v>
      </c>
      <c r="D28" s="424"/>
    </row>
    <row r="29" spans="1:6" ht="14.6" thickBot="1" x14ac:dyDescent="0.4">
      <c r="A29" s="43"/>
      <c r="B29" s="44"/>
      <c r="C29" s="45"/>
      <c r="D29" s="46"/>
    </row>
    <row r="30" spans="1:6" ht="18" hidden="1" customHeight="1" x14ac:dyDescent="0.35">
      <c r="A30" s="388" t="s">
        <v>63</v>
      </c>
      <c r="B30" s="389"/>
      <c r="C30" s="389"/>
      <c r="D30" s="390"/>
    </row>
    <row r="31" spans="1:6" ht="18" hidden="1" customHeight="1" x14ac:dyDescent="0.35">
      <c r="A31" s="37" t="s">
        <v>7</v>
      </c>
      <c r="B31" s="38" t="s">
        <v>11</v>
      </c>
      <c r="C31" s="39" t="s">
        <v>10</v>
      </c>
      <c r="D31" s="47" t="s">
        <v>15</v>
      </c>
    </row>
    <row r="32" spans="1:6" ht="33" hidden="1" customHeight="1" x14ac:dyDescent="0.35">
      <c r="A32" s="40" t="s">
        <v>56</v>
      </c>
      <c r="B32" s="41">
        <v>8.1999999999999994E-6</v>
      </c>
      <c r="C32" s="48" t="s">
        <v>198</v>
      </c>
      <c r="D32" s="391" t="s">
        <v>104</v>
      </c>
    </row>
    <row r="33" spans="1:4" ht="33" hidden="1" customHeight="1" x14ac:dyDescent="0.35">
      <c r="A33" s="40" t="s">
        <v>57</v>
      </c>
      <c r="B33" s="41">
        <v>1.2300000000000001E-4</v>
      </c>
      <c r="C33" s="48" t="s">
        <v>198</v>
      </c>
      <c r="D33" s="392"/>
    </row>
    <row r="34" spans="1:4" ht="33" hidden="1" customHeight="1" x14ac:dyDescent="0.35">
      <c r="A34" s="40" t="s">
        <v>58</v>
      </c>
      <c r="B34" s="41">
        <v>7.5999999999999992E-6</v>
      </c>
      <c r="C34" s="48" t="s">
        <v>198</v>
      </c>
      <c r="D34" s="393"/>
    </row>
    <row r="35" spans="1:4" ht="33" hidden="1" customHeight="1" thickBot="1" x14ac:dyDescent="0.4">
      <c r="A35" s="49" t="s">
        <v>102</v>
      </c>
      <c r="B35" s="50">
        <v>930</v>
      </c>
      <c r="C35" s="51" t="s">
        <v>103</v>
      </c>
      <c r="D35" s="52" t="s">
        <v>116</v>
      </c>
    </row>
    <row r="36" spans="1:4" ht="14.6" hidden="1" thickBot="1" x14ac:dyDescent="0.4">
      <c r="A36" s="43"/>
      <c r="B36" s="44"/>
      <c r="C36" s="45"/>
      <c r="D36" s="46"/>
    </row>
    <row r="37" spans="1:4" ht="18" hidden="1" customHeight="1" x14ac:dyDescent="0.35">
      <c r="A37" s="388" t="s">
        <v>89</v>
      </c>
      <c r="B37" s="389"/>
      <c r="C37" s="389"/>
      <c r="D37" s="390"/>
    </row>
    <row r="38" spans="1:4" ht="18" hidden="1" customHeight="1" x14ac:dyDescent="0.35">
      <c r="A38" s="37" t="s">
        <v>7</v>
      </c>
      <c r="B38" s="38" t="s">
        <v>11</v>
      </c>
      <c r="C38" s="39" t="s">
        <v>10</v>
      </c>
      <c r="D38" s="47" t="s">
        <v>15</v>
      </c>
    </row>
    <row r="39" spans="1:4" ht="33" hidden="1" customHeight="1" x14ac:dyDescent="0.35">
      <c r="A39" s="40" t="s">
        <v>61</v>
      </c>
      <c r="B39" s="53">
        <v>2.1700000000000001E-2</v>
      </c>
      <c r="C39" s="48" t="s">
        <v>90</v>
      </c>
      <c r="D39" s="391" t="s">
        <v>91</v>
      </c>
    </row>
    <row r="40" spans="1:4" ht="33" hidden="1" customHeight="1" x14ac:dyDescent="0.35">
      <c r="A40" s="40" t="s">
        <v>62</v>
      </c>
      <c r="B40" s="53">
        <v>0.1653</v>
      </c>
      <c r="C40" s="48" t="s">
        <v>90</v>
      </c>
      <c r="D40" s="392"/>
    </row>
    <row r="41" spans="1:4" ht="33" hidden="1" customHeight="1" x14ac:dyDescent="0.35">
      <c r="A41" s="40" t="s">
        <v>60</v>
      </c>
      <c r="B41" s="53">
        <v>5.7999999999999996E-3</v>
      </c>
      <c r="C41" s="48" t="s">
        <v>90</v>
      </c>
      <c r="D41" s="392"/>
    </row>
    <row r="42" spans="1:4" ht="33" hidden="1" customHeight="1" x14ac:dyDescent="0.35">
      <c r="A42" s="54" t="s">
        <v>59</v>
      </c>
      <c r="B42" s="53">
        <v>6.3E-3</v>
      </c>
      <c r="C42" s="48" t="s">
        <v>90</v>
      </c>
      <c r="D42" s="393"/>
    </row>
    <row r="43" spans="1:4" ht="14.6" hidden="1" thickBot="1" x14ac:dyDescent="0.4">
      <c r="A43" s="43"/>
      <c r="B43" s="44"/>
      <c r="C43" s="45"/>
      <c r="D43" s="46"/>
    </row>
    <row r="44" spans="1:4" x14ac:dyDescent="0.35">
      <c r="A44" s="405" t="s">
        <v>8</v>
      </c>
      <c r="B44" s="406"/>
      <c r="C44" s="406"/>
      <c r="D44" s="407"/>
    </row>
    <row r="45" spans="1:4" ht="14.6" thickBot="1" x14ac:dyDescent="0.4">
      <c r="A45" s="408"/>
      <c r="B45" s="409" t="s">
        <v>9</v>
      </c>
      <c r="C45" s="410" t="s">
        <v>10</v>
      </c>
      <c r="D45" s="411" t="s">
        <v>12</v>
      </c>
    </row>
    <row r="46" spans="1:4" ht="14.6" hidden="1" thickBot="1" x14ac:dyDescent="0.4">
      <c r="A46" s="65" t="s">
        <v>24</v>
      </c>
      <c r="B46" s="66">
        <v>8.5000000000000006E-3</v>
      </c>
      <c r="C46" s="100" t="s">
        <v>18</v>
      </c>
    </row>
    <row r="47" spans="1:4" hidden="1" x14ac:dyDescent="0.35">
      <c r="A47" s="40" t="s">
        <v>25</v>
      </c>
      <c r="B47" s="62">
        <v>5.6500000000000002E-2</v>
      </c>
      <c r="C47" s="42" t="s">
        <v>18</v>
      </c>
      <c r="D47" s="88"/>
    </row>
    <row r="48" spans="1:4" ht="14.6" hidden="1" thickBot="1" x14ac:dyDescent="0.4">
      <c r="A48" s="49" t="s">
        <v>26</v>
      </c>
      <c r="B48" s="63">
        <v>3.6299999999999999E-2</v>
      </c>
      <c r="C48" s="64" t="s">
        <v>18</v>
      </c>
      <c r="D48" s="88"/>
    </row>
    <row r="49" spans="1:4" hidden="1" x14ac:dyDescent="0.35">
      <c r="A49" s="59" t="s">
        <v>27</v>
      </c>
      <c r="B49" s="60">
        <v>6.7999999999999996E-3</v>
      </c>
      <c r="C49" s="61" t="s">
        <v>18</v>
      </c>
      <c r="D49" s="88"/>
    </row>
    <row r="50" spans="1:4" hidden="1" x14ac:dyDescent="0.35">
      <c r="A50" s="40" t="s">
        <v>28</v>
      </c>
      <c r="B50" s="62">
        <v>4.5199999999999997E-2</v>
      </c>
      <c r="C50" s="42" t="s">
        <v>18</v>
      </c>
      <c r="D50" s="88"/>
    </row>
    <row r="51" spans="1:4" ht="14.6" hidden="1" thickBot="1" x14ac:dyDescent="0.4">
      <c r="A51" s="49" t="s">
        <v>29</v>
      </c>
      <c r="B51" s="63">
        <v>1.9599999999999999E-2</v>
      </c>
      <c r="C51" s="64" t="s">
        <v>18</v>
      </c>
      <c r="D51" s="88"/>
    </row>
    <row r="52" spans="1:4" hidden="1" x14ac:dyDescent="0.35">
      <c r="A52" s="59" t="s">
        <v>30</v>
      </c>
      <c r="B52" s="60">
        <v>4.1000000000000003E-3</v>
      </c>
      <c r="C52" s="61" t="s">
        <v>18</v>
      </c>
      <c r="D52" s="88"/>
    </row>
    <row r="53" spans="1:4" hidden="1" x14ac:dyDescent="0.35">
      <c r="A53" s="40" t="s">
        <v>31</v>
      </c>
      <c r="B53" s="62">
        <v>2.7099999999999999E-2</v>
      </c>
      <c r="C53" s="42" t="s">
        <v>18</v>
      </c>
      <c r="D53" s="88"/>
    </row>
    <row r="54" spans="1:4" ht="14.6" hidden="1" thickBot="1" x14ac:dyDescent="0.4">
      <c r="A54" s="49" t="s">
        <v>32</v>
      </c>
      <c r="B54" s="63">
        <v>1.9099999999999999E-2</v>
      </c>
      <c r="C54" s="64" t="s">
        <v>18</v>
      </c>
      <c r="D54" s="88"/>
    </row>
    <row r="55" spans="1:4" hidden="1" x14ac:dyDescent="0.35">
      <c r="A55" s="59" t="s">
        <v>33</v>
      </c>
      <c r="B55" s="60">
        <v>0</v>
      </c>
      <c r="C55" s="61" t="s">
        <v>18</v>
      </c>
      <c r="D55" s="88"/>
    </row>
    <row r="56" spans="1:4" hidden="1" x14ac:dyDescent="0.35">
      <c r="A56" s="40" t="s">
        <v>34</v>
      </c>
      <c r="B56" s="62">
        <v>0</v>
      </c>
      <c r="C56" s="42" t="s">
        <v>18</v>
      </c>
      <c r="D56" s="88"/>
    </row>
    <row r="57" spans="1:4" ht="14.6" hidden="1" thickBot="1" x14ac:dyDescent="0.4">
      <c r="A57" s="49" t="s">
        <v>35</v>
      </c>
      <c r="B57" s="63">
        <v>1.84E-2</v>
      </c>
      <c r="C57" s="64" t="s">
        <v>18</v>
      </c>
      <c r="D57" s="88"/>
    </row>
    <row r="58" spans="1:4" hidden="1" x14ac:dyDescent="0.35">
      <c r="A58" s="59" t="s">
        <v>36</v>
      </c>
      <c r="B58" s="60">
        <v>0</v>
      </c>
      <c r="C58" s="61" t="s">
        <v>18</v>
      </c>
      <c r="D58" s="88"/>
    </row>
    <row r="59" spans="1:4" hidden="1" x14ac:dyDescent="0.35">
      <c r="A59" s="40" t="s">
        <v>37</v>
      </c>
      <c r="B59" s="62">
        <v>0</v>
      </c>
      <c r="C59" s="42" t="s">
        <v>18</v>
      </c>
      <c r="D59" s="88"/>
    </row>
    <row r="60" spans="1:4" ht="14.6" hidden="1" thickBot="1" x14ac:dyDescent="0.4">
      <c r="A60" s="49" t="s">
        <v>38</v>
      </c>
      <c r="B60" s="63">
        <v>1.84E-2</v>
      </c>
      <c r="C60" s="64" t="s">
        <v>18</v>
      </c>
      <c r="D60" s="88"/>
    </row>
    <row r="61" spans="1:4" ht="16.5" hidden="1" customHeight="1" x14ac:dyDescent="0.35">
      <c r="A61" s="59" t="s">
        <v>39</v>
      </c>
      <c r="B61" s="60">
        <v>3.6799999999999999E-2</v>
      </c>
      <c r="C61" s="61" t="s">
        <v>18</v>
      </c>
    </row>
    <row r="62" spans="1:4" hidden="1" x14ac:dyDescent="0.35">
      <c r="A62" s="40" t="s">
        <v>40</v>
      </c>
      <c r="B62" s="62">
        <v>0.85360000000000003</v>
      </c>
      <c r="C62" s="42" t="s">
        <v>18</v>
      </c>
      <c r="D62" s="89"/>
    </row>
    <row r="63" spans="1:4" hidden="1" x14ac:dyDescent="0.35">
      <c r="A63" s="40" t="s">
        <v>41</v>
      </c>
      <c r="B63" s="62">
        <v>6.1600000000000002E-2</v>
      </c>
      <c r="C63" s="42" t="s">
        <v>18</v>
      </c>
      <c r="D63" s="89"/>
    </row>
    <row r="64" spans="1:4" ht="14.6" hidden="1" thickBot="1" x14ac:dyDescent="0.4">
      <c r="A64" s="49" t="s">
        <v>55</v>
      </c>
      <c r="B64" s="63">
        <v>2.8E-3</v>
      </c>
      <c r="C64" s="64" t="s">
        <v>18</v>
      </c>
      <c r="D64" s="89"/>
    </row>
    <row r="65" spans="1:4" hidden="1" x14ac:dyDescent="0.35">
      <c r="A65" s="59" t="s">
        <v>43</v>
      </c>
      <c r="B65" s="60">
        <v>2.9499999999999998E-2</v>
      </c>
      <c r="C65" s="61" t="s">
        <v>18</v>
      </c>
      <c r="D65" s="89"/>
    </row>
    <row r="66" spans="1:4" hidden="1" x14ac:dyDescent="0.35">
      <c r="A66" s="40" t="s">
        <v>44</v>
      </c>
      <c r="B66" s="62">
        <v>0.68289999999999995</v>
      </c>
      <c r="C66" s="42" t="s">
        <v>18</v>
      </c>
      <c r="D66" s="89"/>
    </row>
    <row r="67" spans="1:4" hidden="1" x14ac:dyDescent="0.35">
      <c r="A67" s="40" t="s">
        <v>45</v>
      </c>
      <c r="B67" s="62">
        <v>3.3099999999999997E-2</v>
      </c>
      <c r="C67" s="42" t="s">
        <v>18</v>
      </c>
      <c r="D67" s="89"/>
    </row>
    <row r="68" spans="1:4" ht="14.6" hidden="1" thickBot="1" x14ac:dyDescent="0.4">
      <c r="A68" s="49" t="s">
        <v>42</v>
      </c>
      <c r="B68" s="63">
        <v>2.3E-3</v>
      </c>
      <c r="C68" s="64" t="s">
        <v>18</v>
      </c>
      <c r="D68" s="89"/>
    </row>
    <row r="69" spans="1:4" hidden="1" x14ac:dyDescent="0.35">
      <c r="A69" s="65" t="s">
        <v>47</v>
      </c>
      <c r="B69" s="66">
        <v>0</v>
      </c>
      <c r="C69" s="61" t="s">
        <v>18</v>
      </c>
      <c r="D69" s="89"/>
    </row>
    <row r="70" spans="1:4" hidden="1" x14ac:dyDescent="0.35">
      <c r="A70" s="40" t="s">
        <v>48</v>
      </c>
      <c r="B70" s="62">
        <v>0</v>
      </c>
      <c r="C70" s="42" t="s">
        <v>18</v>
      </c>
      <c r="D70" s="89"/>
    </row>
    <row r="71" spans="1:4" hidden="1" x14ac:dyDescent="0.35">
      <c r="A71" s="40" t="s">
        <v>49</v>
      </c>
      <c r="B71" s="62">
        <v>3.09E-2</v>
      </c>
      <c r="C71" s="42" t="s">
        <v>18</v>
      </c>
      <c r="D71" s="89"/>
    </row>
    <row r="72" spans="1:4" ht="14.6" hidden="1" thickBot="1" x14ac:dyDescent="0.4">
      <c r="A72" s="67" t="s">
        <v>46</v>
      </c>
      <c r="B72" s="68">
        <v>0</v>
      </c>
      <c r="C72" s="96" t="s">
        <v>18</v>
      </c>
      <c r="D72" s="89"/>
    </row>
    <row r="73" spans="1:4" ht="28.3" x14ac:dyDescent="0.35">
      <c r="A73" s="59" t="s">
        <v>97</v>
      </c>
      <c r="B73" s="60">
        <v>0.17829999999999999</v>
      </c>
      <c r="C73" s="98" t="s">
        <v>18</v>
      </c>
      <c r="D73" s="95"/>
    </row>
    <row r="74" spans="1:4" ht="28.3" x14ac:dyDescent="0.35">
      <c r="A74" s="40" t="s">
        <v>98</v>
      </c>
      <c r="B74" s="69">
        <v>4.8861999999999997</v>
      </c>
      <c r="C74" s="128" t="s">
        <v>18</v>
      </c>
      <c r="D74" s="101" t="s">
        <v>213</v>
      </c>
    </row>
    <row r="75" spans="1:4" ht="28.3" hidden="1" x14ac:dyDescent="0.35">
      <c r="A75" s="40" t="s">
        <v>100</v>
      </c>
      <c r="B75" s="69">
        <v>0.1404</v>
      </c>
      <c r="C75" s="128" t="s">
        <v>18</v>
      </c>
      <c r="D75" s="97"/>
    </row>
    <row r="76" spans="1:4" ht="28.3" x14ac:dyDescent="0.35">
      <c r="A76" s="40" t="s">
        <v>99</v>
      </c>
      <c r="B76" s="69">
        <v>7.9100000000000004E-2</v>
      </c>
      <c r="C76" s="128" t="s">
        <v>18</v>
      </c>
      <c r="D76" s="97" t="s">
        <v>107</v>
      </c>
    </row>
    <row r="77" spans="1:4" x14ac:dyDescent="0.35">
      <c r="A77" s="40" t="s">
        <v>50</v>
      </c>
      <c r="B77" s="69">
        <v>0.1038</v>
      </c>
      <c r="C77" s="128" t="s">
        <v>18</v>
      </c>
      <c r="D77" s="97"/>
    </row>
    <row r="78" spans="1:4" ht="31.5" customHeight="1" thickBot="1" x14ac:dyDescent="0.4">
      <c r="A78" s="99" t="s">
        <v>236</v>
      </c>
      <c r="B78" s="93">
        <v>0.13059999999999999</v>
      </c>
      <c r="C78" s="36" t="s">
        <v>237</v>
      </c>
      <c r="D78" s="94"/>
    </row>
    <row r="79" spans="1:4" ht="30" hidden="1" customHeight="1" x14ac:dyDescent="0.35">
      <c r="A79" s="65" t="s">
        <v>51</v>
      </c>
      <c r="B79" s="66">
        <v>0</v>
      </c>
      <c r="C79" s="100" t="s">
        <v>18</v>
      </c>
      <c r="D79" s="89"/>
    </row>
    <row r="80" spans="1:4" ht="30" hidden="1" customHeight="1" x14ac:dyDescent="0.35">
      <c r="A80" s="40" t="s">
        <v>52</v>
      </c>
      <c r="B80" s="69">
        <v>0</v>
      </c>
      <c r="C80" s="42" t="s">
        <v>18</v>
      </c>
      <c r="D80" s="89"/>
    </row>
    <row r="81" spans="1:4" ht="30" hidden="1" customHeight="1" x14ac:dyDescent="0.35">
      <c r="A81" s="40" t="s">
        <v>53</v>
      </c>
      <c r="B81" s="69">
        <v>2.2200000000000001E-2</v>
      </c>
      <c r="C81" s="42" t="s">
        <v>18</v>
      </c>
      <c r="D81" s="89"/>
    </row>
    <row r="82" spans="1:4" ht="13.5" hidden="1" customHeight="1" thickBot="1" x14ac:dyDescent="0.4">
      <c r="A82" s="49" t="s">
        <v>54</v>
      </c>
      <c r="B82" s="70">
        <v>0</v>
      </c>
      <c r="C82" s="64" t="s">
        <v>18</v>
      </c>
      <c r="D82" s="90"/>
    </row>
    <row r="83" spans="1:4" ht="14.6" thickBot="1" x14ac:dyDescent="0.4"/>
    <row r="84" spans="1:4" ht="14.6" thickBot="1" x14ac:dyDescent="0.4">
      <c r="A84" s="400" t="s">
        <v>92</v>
      </c>
      <c r="B84" s="401"/>
      <c r="C84" s="401"/>
      <c r="D84" s="402"/>
    </row>
    <row r="85" spans="1:4" ht="14.15" customHeight="1" thickBot="1" x14ac:dyDescent="0.4">
      <c r="A85" s="71" t="s">
        <v>93</v>
      </c>
      <c r="B85" s="72">
        <v>3.84</v>
      </c>
      <c r="C85" s="73" t="s">
        <v>95</v>
      </c>
    </row>
    <row r="86" spans="1:4" x14ac:dyDescent="0.35">
      <c r="A86" s="71" t="s">
        <v>121</v>
      </c>
      <c r="B86" s="74">
        <v>3.52</v>
      </c>
      <c r="C86" s="75" t="s">
        <v>95</v>
      </c>
      <c r="D86" s="421" t="s">
        <v>310</v>
      </c>
    </row>
    <row r="87" spans="1:4" x14ac:dyDescent="0.35">
      <c r="A87" s="76" t="s">
        <v>122</v>
      </c>
      <c r="B87" s="74">
        <v>0.73</v>
      </c>
      <c r="C87" s="75" t="s">
        <v>123</v>
      </c>
      <c r="D87" s="403" t="s">
        <v>309</v>
      </c>
    </row>
    <row r="88" spans="1:4" ht="14.6" thickBot="1" x14ac:dyDescent="0.4">
      <c r="A88" s="77" t="s">
        <v>94</v>
      </c>
      <c r="B88" s="78">
        <v>0.1318</v>
      </c>
      <c r="C88" s="79" t="s">
        <v>96</v>
      </c>
      <c r="D88" s="404"/>
    </row>
    <row r="90" spans="1:4" ht="14.15" hidden="1" customHeight="1" x14ac:dyDescent="0.35">
      <c r="A90" s="394" t="s">
        <v>108</v>
      </c>
      <c r="B90" s="395"/>
      <c r="C90" s="395"/>
      <c r="D90" s="396"/>
    </row>
    <row r="91" spans="1:4" ht="14.6" hidden="1" thickBot="1" x14ac:dyDescent="0.4">
      <c r="A91" s="55" t="s">
        <v>110</v>
      </c>
      <c r="B91" s="56" t="s">
        <v>109</v>
      </c>
      <c r="C91" s="57" t="s">
        <v>10</v>
      </c>
      <c r="D91" s="58" t="s">
        <v>12</v>
      </c>
    </row>
    <row r="92" spans="1:4" ht="14.15" hidden="1" customHeight="1" x14ac:dyDescent="0.35">
      <c r="A92" s="80" t="s">
        <v>111</v>
      </c>
      <c r="B92" s="81">
        <v>3.24</v>
      </c>
      <c r="C92" s="82" t="s">
        <v>95</v>
      </c>
      <c r="D92" s="397" t="s">
        <v>112</v>
      </c>
    </row>
    <row r="93" spans="1:4" ht="14.15" hidden="1" customHeight="1" x14ac:dyDescent="0.35">
      <c r="A93" s="83" t="s">
        <v>87</v>
      </c>
      <c r="B93" s="84">
        <v>3.53</v>
      </c>
      <c r="C93" s="3" t="s">
        <v>95</v>
      </c>
      <c r="D93" s="398"/>
    </row>
    <row r="94" spans="1:4" ht="14.15" hidden="1" customHeight="1" x14ac:dyDescent="0.35">
      <c r="A94" s="83" t="s">
        <v>88</v>
      </c>
      <c r="B94" s="84">
        <v>15.67</v>
      </c>
      <c r="C94" s="3" t="s">
        <v>115</v>
      </c>
      <c r="D94" s="398"/>
    </row>
    <row r="95" spans="1:4" ht="14.6" hidden="1" customHeight="1" thickBot="1" x14ac:dyDescent="0.4">
      <c r="A95" s="85" t="s">
        <v>113</v>
      </c>
      <c r="B95" s="86">
        <v>0.18240000000000001</v>
      </c>
      <c r="C95" s="87" t="s">
        <v>114</v>
      </c>
      <c r="D95" s="399"/>
    </row>
  </sheetData>
  <sheetProtection algorithmName="SHA-512" hashValue="2rnBmTzyP93yN83HFYn4pO8AlOfQHnY0HxDSOGQVdftRfd2Ntehlyo20pCMiEJL8FwLrPz7gHCamqddiTmj3iw==" saltValue="HPUaZDRFivKFvHjB9qLsRA==" spinCount="100000" sheet="1" objects="1" scenarios="1"/>
  <hyperlinks>
    <hyperlink ref="A12" r:id="rId1" tooltip="CCI Resources" xr:uid="{00000000-0004-0000-0800-000000000000}"/>
    <hyperlink ref="D27" r:id="rId2" location="0" tooltip="Grid Electricity Factors" xr:uid="{00000000-0004-0000-0800-000002000000}"/>
    <hyperlink ref="D32:D34" r:id="rId3" tooltip="Natural gas emission factors for criteria pollutants - US EPA - AP-42, col. 1, CH 1.4: Natural Gas Combustion" display="https://www3.epa.gov/ttnchie1/ap42/ch01/final/c01s04.pdf" xr:uid="{00000000-0004-0000-0800-000003000000}"/>
    <hyperlink ref="D35" r:id="rId4" xr:uid="{00000000-0004-0000-0800-000004000000}"/>
    <hyperlink ref="D39:D42" r:id="rId5" tooltip="OFFROAD2017 (v1.0.1) Emission Inventory" display="http://www.arb.ca.gov/orion" xr:uid="{00000000-0004-0000-0800-000005000000}"/>
    <hyperlink ref="D92:D95" r:id="rId6" tooltip="CARB's Co-benefit Assessment Methodology for Energy and Fuel Cost Savings" display="https://www.arb.ca.gov/cc/capandtrade/auctionproceeds/final_energyfuelcost_am.pdf" xr:uid="{00000000-0004-0000-0800-000006000000}"/>
    <hyperlink ref="D17" r:id="rId7" xr:uid="{B88742B1-42FB-4343-B27F-BB657177530C}"/>
    <hyperlink ref="D22" r:id="rId8" xr:uid="{8BDE956A-1108-4BB2-A796-00E38213AD97}"/>
  </hyperlinks>
  <pageMargins left="0.7" right="0.7" top="0.75" bottom="0.75" header="0.3" footer="0.3"/>
  <pageSetup scale="50" orientation="portrait" r:id="rId9"/>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26"/>
  <sheetViews>
    <sheetView workbookViewId="0">
      <selection activeCell="C27" sqref="C27"/>
    </sheetView>
  </sheetViews>
  <sheetFormatPr defaultColWidth="9.15234375" defaultRowHeight="14.15" x14ac:dyDescent="0.35"/>
  <cols>
    <col min="1" max="1" width="29" style="132" bestFit="1" customWidth="1"/>
    <col min="2" max="2" width="22.15234375" style="132" customWidth="1"/>
    <col min="3" max="3" width="23" style="132" customWidth="1"/>
    <col min="4" max="4" width="20.84375" style="132" customWidth="1"/>
    <col min="5" max="5" width="21.3828125" style="132" customWidth="1"/>
    <col min="6" max="6" width="17.84375" style="132" customWidth="1"/>
    <col min="7" max="7" width="16.84375" style="132" customWidth="1"/>
    <col min="8" max="8" width="16.3046875" style="132" customWidth="1"/>
    <col min="9" max="9" width="16.53515625" style="132" customWidth="1"/>
    <col min="10" max="10" width="15.3046875" style="132" customWidth="1"/>
    <col min="11" max="11" width="14.69140625" style="132" customWidth="1"/>
    <col min="12" max="12" width="14.3828125" style="132" customWidth="1"/>
    <col min="13" max="16384" width="9.15234375" style="132"/>
  </cols>
  <sheetData>
    <row r="2" spans="1:12" ht="46.3" x14ac:dyDescent="0.35">
      <c r="A2" s="152"/>
      <c r="B2" s="153" t="s">
        <v>183</v>
      </c>
      <c r="C2" s="153" t="s">
        <v>185</v>
      </c>
      <c r="D2" s="153" t="s">
        <v>186</v>
      </c>
      <c r="E2" s="154" t="s">
        <v>209</v>
      </c>
      <c r="F2" s="154" t="s">
        <v>204</v>
      </c>
      <c r="G2" s="154" t="s">
        <v>205</v>
      </c>
      <c r="H2" s="154" t="s">
        <v>206</v>
      </c>
      <c r="I2" s="154" t="s">
        <v>200</v>
      </c>
      <c r="J2" s="154" t="s">
        <v>201</v>
      </c>
      <c r="K2" s="154" t="s">
        <v>202</v>
      </c>
      <c r="L2" s="154" t="s">
        <v>203</v>
      </c>
    </row>
    <row r="3" spans="1:12" ht="33" x14ac:dyDescent="0.35">
      <c r="A3" s="153" t="s">
        <v>210</v>
      </c>
      <c r="B3" s="155">
        <f>Inputs!E14</f>
        <v>0</v>
      </c>
      <c r="C3" s="155">
        <f>'GHG ERFs'!C21</f>
        <v>2.5499999999999998</v>
      </c>
      <c r="D3" s="155">
        <f>(B3*C3)/2000</f>
        <v>0</v>
      </c>
      <c r="E3" s="155">
        <f>D3*'GHG ERFs'!B15*'GHG ERFs'!B16</f>
        <v>0</v>
      </c>
      <c r="F3" s="222">
        <f>D3*'Co-Ben ERFs'!$B$17/'GHG ERFs'!$A$46/'Co-Ben ERFs'!$B$78</f>
        <v>0</v>
      </c>
      <c r="G3" s="222">
        <f>F3*'Co-Ben ERFs'!$B$78</f>
        <v>0</v>
      </c>
      <c r="H3" s="222">
        <f>D3*'Co-Ben ERFs'!B16*'GHG ERFs'!A47</f>
        <v>0</v>
      </c>
      <c r="I3" s="223">
        <f>(H3*'Co-Ben ERFs'!$B$26)+(F3*'Co-Ben ERFs'!$B$73*(1/454))</f>
        <v>0</v>
      </c>
      <c r="J3" s="223">
        <f>(H3*'Co-Ben ERFs'!$B$27)+(F3*'Co-Ben ERFs'!$B$74*(1/454))</f>
        <v>0</v>
      </c>
      <c r="K3" s="223">
        <f>(H3*'Co-Ben ERFs'!$B$28)+(F3*'Co-Ben ERFs'!$B$75*(1/454))</f>
        <v>0</v>
      </c>
      <c r="L3" s="223">
        <f>F3*'Co-Ben ERFs'!$B$76*(1/454)</f>
        <v>0</v>
      </c>
    </row>
    <row r="4" spans="1:12" ht="46.3" x14ac:dyDescent="0.35">
      <c r="A4" s="251" t="s">
        <v>181</v>
      </c>
      <c r="B4" s="252">
        <f>Inputs!E15</f>
        <v>0</v>
      </c>
      <c r="C4" s="252">
        <f>'GHG ERFs'!C22</f>
        <v>55</v>
      </c>
      <c r="D4" s="252">
        <f>(B4*C4)/2000</f>
        <v>0</v>
      </c>
      <c r="E4" s="252">
        <f>D4*'GHG ERFs'!B15</f>
        <v>0</v>
      </c>
      <c r="F4" s="253">
        <f>D4*'Co-Ben ERFs'!$B$17/'GHG ERFs'!$A$46/'Co-Ben ERFs'!$B$78</f>
        <v>0</v>
      </c>
      <c r="G4" s="253">
        <f>F4*'Co-Ben ERFs'!$B$78</f>
        <v>0</v>
      </c>
      <c r="H4" s="253">
        <f>D4*'Co-Ben ERFs'!B16*'GHG ERFs'!A47</f>
        <v>0</v>
      </c>
      <c r="I4" s="254">
        <f>(H4*'Co-Ben ERFs'!$B$26)+(F4*'Co-Ben ERFs'!$B$73*(1/454))</f>
        <v>0</v>
      </c>
      <c r="J4" s="254">
        <f>(H4*'Co-Ben ERFs'!$B$27)+(F4*'Co-Ben ERFs'!$B$74*(1/454))</f>
        <v>0</v>
      </c>
      <c r="K4" s="254">
        <f>(H4*'Co-Ben ERFs'!$B$28)+(F4*'Co-Ben ERFs'!$B$75*(1/454))</f>
        <v>0</v>
      </c>
      <c r="L4" s="254">
        <f>F4*'Co-Ben ERFs'!$B$76*(1/454)</f>
        <v>0</v>
      </c>
    </row>
    <row r="5" spans="1:12" ht="46.3" x14ac:dyDescent="0.35">
      <c r="A5" s="153" t="s">
        <v>182</v>
      </c>
      <c r="B5" s="155">
        <f>IF(Inputs!D16='Dropdown options'!A4,Inputs!E16,0)</f>
        <v>0</v>
      </c>
      <c r="C5" s="155">
        <f>AVERAGE('GHG ERFs'!C19:C20)</f>
        <v>8.5949999999999989</v>
      </c>
      <c r="D5" s="155">
        <f>(B5*C5)/2000</f>
        <v>0</v>
      </c>
      <c r="E5" s="155">
        <f>D5*'GHG ERFs'!B14*'GHG ERFs'!B16</f>
        <v>0</v>
      </c>
      <c r="F5" s="222">
        <f>D5*'Co-Ben ERFs'!$B$22/'GHG ERFs'!$A$46/'Co-Ben ERFs'!$B$78</f>
        <v>0</v>
      </c>
      <c r="G5" s="222">
        <f>F5*'Co-Ben ERFs'!$B$78</f>
        <v>0</v>
      </c>
      <c r="H5" s="222">
        <f>D5*'Co-Ben ERFs'!B21*'GHG ERFs'!A47</f>
        <v>0</v>
      </c>
      <c r="I5" s="223">
        <f>(H5*'Co-Ben ERFs'!$B$26)+(F5*'Co-Ben ERFs'!$B$73*(1/454))</f>
        <v>0</v>
      </c>
      <c r="J5" s="223">
        <f>(H5*'Co-Ben ERFs'!$B$27)+(F5*'Co-Ben ERFs'!$B$74*(1/454))</f>
        <v>0</v>
      </c>
      <c r="K5" s="223">
        <f>(H5*'Co-Ben ERFs'!$B$28)+(F5*'Co-Ben ERFs'!$B$75*(1/454))</f>
        <v>0</v>
      </c>
      <c r="L5" s="223">
        <f>F5*'Co-Ben ERFs'!$B$76*(1/454)</f>
        <v>0</v>
      </c>
    </row>
    <row r="6" spans="1:12" ht="46.3" x14ac:dyDescent="0.35">
      <c r="A6" s="153" t="s">
        <v>227</v>
      </c>
      <c r="B6" s="155">
        <f>IF(Inputs!D16='Dropdown options'!A5,Inputs!E16,0)</f>
        <v>0</v>
      </c>
      <c r="C6" s="155">
        <f>AVERAGE('GHG ERFs'!C19:C20)/'GHG ERFs'!A45</f>
        <v>1.621698113207547</v>
      </c>
      <c r="D6" s="155">
        <f>(B6*C6)/2000</f>
        <v>0</v>
      </c>
      <c r="E6" s="155">
        <f>D6*'GHG ERFs'!B14*'GHG ERFs'!B16</f>
        <v>0</v>
      </c>
      <c r="F6" s="222">
        <f>D6*'Co-Ben ERFs'!$B$22/'GHG ERFs'!$A$46/'Co-Ben ERFs'!$B$78</f>
        <v>0</v>
      </c>
      <c r="G6" s="222">
        <f>F6*'Co-Ben ERFs'!$B$78</f>
        <v>0</v>
      </c>
      <c r="H6" s="222">
        <f>D5*'Co-Ben ERFs'!$B$21*'GHG ERFs'!$A$47</f>
        <v>0</v>
      </c>
      <c r="I6" s="223">
        <f>(H6*'Co-Ben ERFs'!$B$26)+(F6*'Co-Ben ERFs'!$B$73*(1/454))</f>
        <v>0</v>
      </c>
      <c r="J6" s="223">
        <f>(H6*'Co-Ben ERFs'!$B$27)+(F6*'Co-Ben ERFs'!$B$74*(1/454))</f>
        <v>0</v>
      </c>
      <c r="K6" s="223">
        <f>(H6*'Co-Ben ERFs'!$B$28)+(F6*'Co-Ben ERFs'!$B$75*(1/454))</f>
        <v>0</v>
      </c>
      <c r="L6" s="223">
        <f>F6*'Co-Ben ERFs'!$B$76*(1/454)</f>
        <v>0</v>
      </c>
    </row>
    <row r="7" spans="1:12" ht="46.3" x14ac:dyDescent="0.35">
      <c r="A7" s="153" t="s">
        <v>262</v>
      </c>
      <c r="B7" s="256">
        <f>IF(Inputs!D16='Dropdown options'!A6,Inputs!E16,0)</f>
        <v>0</v>
      </c>
      <c r="C7" s="256" t="s">
        <v>263</v>
      </c>
      <c r="D7" s="256">
        <f>B7</f>
        <v>0</v>
      </c>
      <c r="E7" s="256">
        <f>D7*'GHG ERFs'!B14*'GHG ERFs'!B16</f>
        <v>0</v>
      </c>
      <c r="F7" s="222">
        <f>D7*'Co-Ben ERFs'!$B$22/'GHG ERFs'!$A$46/'Co-Ben ERFs'!$B$78</f>
        <v>0</v>
      </c>
      <c r="G7" s="222">
        <f>F7*'Co-Ben ERFs'!$B$78</f>
        <v>0</v>
      </c>
      <c r="H7" s="222">
        <f>D6*'Co-Ben ERFs'!$B$21*'GHG ERFs'!$A$47</f>
        <v>0</v>
      </c>
      <c r="I7" s="223">
        <f>(H7*'Co-Ben ERFs'!$B$26)+(F7*'Co-Ben ERFs'!$B$73*(1/454))</f>
        <v>0</v>
      </c>
      <c r="J7" s="223">
        <f>(H7*'Co-Ben ERFs'!$B$27)+(F7*'Co-Ben ERFs'!$B$74*(1/454))</f>
        <v>0</v>
      </c>
      <c r="K7" s="223">
        <f>(H7*'Co-Ben ERFs'!$B$28)+(F7*'Co-Ben ERFs'!$B$75*(1/454))</f>
        <v>0</v>
      </c>
      <c r="L7" s="223">
        <f>F7*'Co-Ben ERFs'!$B$76*(1/454)</f>
        <v>0</v>
      </c>
    </row>
    <row r="8" spans="1:12" ht="15.45" x14ac:dyDescent="0.35">
      <c r="A8" s="255" t="s">
        <v>246</v>
      </c>
      <c r="B8" s="256">
        <f>Inputs!E17</f>
        <v>0</v>
      </c>
      <c r="C8" s="256">
        <f>'GHG ERFs'!C23</f>
        <v>19.2</v>
      </c>
      <c r="D8" s="256">
        <f>(B8*C8)/2000</f>
        <v>0</v>
      </c>
      <c r="E8" s="256">
        <f>D8*'GHG ERFs'!$B$14</f>
        <v>0</v>
      </c>
      <c r="F8" s="257">
        <f>D8*'Co-Ben ERFs'!$B$22/'GHG ERFs'!$A$46/'Co-Ben ERFs'!$B$78</f>
        <v>0</v>
      </c>
      <c r="G8" s="257">
        <f>F8*'Co-Ben ERFs'!$B$78</f>
        <v>0</v>
      </c>
      <c r="H8" s="257">
        <f>D6*'Co-Ben ERFs'!$B$21*'GHG ERFs'!$A$47</f>
        <v>0</v>
      </c>
      <c r="I8" s="258">
        <f>(H8*'Co-Ben ERFs'!$B$26)+(F8*'Co-Ben ERFs'!$B$73*(1/454))</f>
        <v>0</v>
      </c>
      <c r="J8" s="258">
        <f>(H8*'Co-Ben ERFs'!$B$27)+(F8*'Co-Ben ERFs'!$B$74*(1/454))</f>
        <v>0</v>
      </c>
      <c r="K8" s="258">
        <f>(H8*'Co-Ben ERFs'!$B$28)+(F8*'Co-Ben ERFs'!$B$75*(1/454))</f>
        <v>0</v>
      </c>
      <c r="L8" s="258">
        <f>F8*'Co-Ben ERFs'!$B$76*(1/454)</f>
        <v>0</v>
      </c>
    </row>
    <row r="9" spans="1:12" ht="15.45" x14ac:dyDescent="0.35">
      <c r="A9" s="153" t="s">
        <v>247</v>
      </c>
      <c r="B9" s="155">
        <f>Inputs!E18</f>
        <v>0</v>
      </c>
      <c r="C9" s="155">
        <f>'GHG ERFs'!C24</f>
        <v>41</v>
      </c>
      <c r="D9" s="155">
        <f>(B9*C9)/2000</f>
        <v>0</v>
      </c>
      <c r="E9" s="155">
        <f>D9*'GHG ERFs'!$B$14</f>
        <v>0</v>
      </c>
      <c r="F9" s="222">
        <f>D9*'Co-Ben ERFs'!$B$22/'GHG ERFs'!$A$46/'Co-Ben ERFs'!$B$78</f>
        <v>0</v>
      </c>
      <c r="G9" s="222">
        <f>F9*'Co-Ben ERFs'!$B$78</f>
        <v>0</v>
      </c>
      <c r="H9" s="222">
        <f>D8*'Co-Ben ERFs'!$B$21*'GHG ERFs'!$A$47</f>
        <v>0</v>
      </c>
      <c r="I9" s="223">
        <f>(H9*'Co-Ben ERFs'!$B$26)+(F9*'Co-Ben ERFs'!$B$73*(1/454))</f>
        <v>0</v>
      </c>
      <c r="J9" s="223">
        <f>(H9*'Co-Ben ERFs'!$B$27)+(F9*'Co-Ben ERFs'!$B$74*(1/454))</f>
        <v>0</v>
      </c>
      <c r="K9" s="223">
        <f>(H9*'Co-Ben ERFs'!$B$28)+(F9*'Co-Ben ERFs'!$B$75*(1/454))</f>
        <v>0</v>
      </c>
      <c r="L9" s="223">
        <f>F9*'Co-Ben ERFs'!$B$76*(1/454)</f>
        <v>0</v>
      </c>
    </row>
    <row r="10" spans="1:12" ht="15.45" x14ac:dyDescent="0.35">
      <c r="A10" s="153" t="s">
        <v>248</v>
      </c>
      <c r="B10" s="155">
        <f>Inputs!E19</f>
        <v>0</v>
      </c>
      <c r="C10" s="155">
        <f>'GHG ERFs'!C25</f>
        <v>95</v>
      </c>
      <c r="D10" s="155">
        <f>(B10*C10)/2000</f>
        <v>0</v>
      </c>
      <c r="E10" s="155">
        <f>D10*'GHG ERFs'!$B$14</f>
        <v>0</v>
      </c>
      <c r="F10" s="222">
        <f>D10*'Co-Ben ERFs'!$B$22/'GHG ERFs'!$A$46/'Co-Ben ERFs'!$B$78</f>
        <v>0</v>
      </c>
      <c r="G10" s="222">
        <f>F10*'Co-Ben ERFs'!$B$78</f>
        <v>0</v>
      </c>
      <c r="H10" s="222">
        <f>D9*'Co-Ben ERFs'!$B$21*'GHG ERFs'!$A$47</f>
        <v>0</v>
      </c>
      <c r="I10" s="223">
        <f>(H10*'Co-Ben ERFs'!$B$26)+(F10*'Co-Ben ERFs'!$B$73*(1/454))</f>
        <v>0</v>
      </c>
      <c r="J10" s="223">
        <f>(H10*'Co-Ben ERFs'!$B$27)+(F10*'Co-Ben ERFs'!$B$74*(1/454))</f>
        <v>0</v>
      </c>
      <c r="K10" s="223">
        <f>(H10*'Co-Ben ERFs'!$B$28)+(F10*'Co-Ben ERFs'!$B$75*(1/454))</f>
        <v>0</v>
      </c>
      <c r="L10" s="223">
        <f>F10*'Co-Ben ERFs'!$B$76*(1/454)</f>
        <v>0</v>
      </c>
    </row>
    <row r="11" spans="1:12" ht="15.45" x14ac:dyDescent="0.35">
      <c r="A11" s="156"/>
      <c r="B11" s="157"/>
      <c r="C11" s="224" t="s">
        <v>16</v>
      </c>
      <c r="D11" s="145">
        <f>SUM(D3:D10)</f>
        <v>0</v>
      </c>
      <c r="E11" s="145">
        <f t="shared" ref="E11:L11" si="0">SUM(E3:E10)</f>
        <v>0</v>
      </c>
      <c r="F11" s="145">
        <f t="shared" si="0"/>
        <v>0</v>
      </c>
      <c r="G11" s="145">
        <f t="shared" si="0"/>
        <v>0</v>
      </c>
      <c r="H11" s="145">
        <f t="shared" si="0"/>
        <v>0</v>
      </c>
      <c r="I11" s="158">
        <f t="shared" si="0"/>
        <v>0</v>
      </c>
      <c r="J11" s="158">
        <f t="shared" si="0"/>
        <v>0</v>
      </c>
      <c r="K11" s="158">
        <f t="shared" si="0"/>
        <v>0</v>
      </c>
      <c r="L11" s="158">
        <f t="shared" si="0"/>
        <v>0</v>
      </c>
    </row>
    <row r="13" spans="1:12" ht="46.3" x14ac:dyDescent="0.35">
      <c r="A13" s="153" t="s">
        <v>174</v>
      </c>
      <c r="B13" s="153" t="s">
        <v>175</v>
      </c>
      <c r="C13" s="153" t="s">
        <v>179</v>
      </c>
      <c r="D13" s="153" t="s">
        <v>180</v>
      </c>
      <c r="E13" s="187" t="s">
        <v>204</v>
      </c>
      <c r="F13" s="187" t="s">
        <v>205</v>
      </c>
      <c r="G13" s="187" t="s">
        <v>206</v>
      </c>
      <c r="H13" s="154" t="s">
        <v>200</v>
      </c>
      <c r="I13" s="154" t="s">
        <v>201</v>
      </c>
      <c r="J13" s="154" t="s">
        <v>202</v>
      </c>
      <c r="K13" s="154" t="s">
        <v>203</v>
      </c>
    </row>
    <row r="14" spans="1:12" x14ac:dyDescent="0.35">
      <c r="A14" s="151">
        <f>Inputs!C24</f>
        <v>0</v>
      </c>
      <c r="B14" s="151">
        <f>Inputs!D24</f>
        <v>0</v>
      </c>
      <c r="C14" s="225">
        <f>(IF(A14=0,0,VLOOKUP(A14,'Furniture Weight'!$H$4:$I$16,2,FALSE))*B14)/2000</f>
        <v>0</v>
      </c>
      <c r="D14" s="226">
        <f>C14*'GHG ERFs'!$B$14</f>
        <v>0</v>
      </c>
      <c r="E14" s="227">
        <f>C14*'Co-Ben ERFs'!$B$22/'GHG ERFs'!$A$46/'Co-Ben ERFs'!$B$78</f>
        <v>0</v>
      </c>
      <c r="F14" s="222">
        <f>E14*'Co-Ben ERFs'!$B$78</f>
        <v>0</v>
      </c>
      <c r="G14" s="222">
        <f>C14*'Co-Ben ERFs'!$B$21*'GHG ERFs'!$A$47</f>
        <v>0</v>
      </c>
      <c r="H14" s="223">
        <f>(G14*'Co-Ben ERFs'!$B$26)+(E14*'Co-Ben ERFs'!$B$73*(1/454))</f>
        <v>0</v>
      </c>
      <c r="I14" s="223">
        <f>(G14*'Co-Ben ERFs'!$B$27)+(E14*'Co-Ben ERFs'!$B$74*(1/454))</f>
        <v>0</v>
      </c>
      <c r="J14" s="223">
        <f>(G14*'Co-Ben ERFs'!$B$28)+(E14*'Co-Ben ERFs'!$B$75*(1/454))</f>
        <v>0</v>
      </c>
      <c r="K14" s="223">
        <f>(E14*'Co-Ben ERFs'!$B$76*(1/454))</f>
        <v>0</v>
      </c>
    </row>
    <row r="15" spans="1:12" x14ac:dyDescent="0.35">
      <c r="A15" s="151">
        <f>Inputs!C25</f>
        <v>0</v>
      </c>
      <c r="B15" s="151">
        <f>Inputs!D25</f>
        <v>0</v>
      </c>
      <c r="C15" s="225">
        <f>(IF(A15=0,0,VLOOKUP(A15,'Furniture Weight'!$H$4:$I$16,2,FALSE))*B15)/2000</f>
        <v>0</v>
      </c>
      <c r="D15" s="226">
        <f>C15*'GHG ERFs'!$B$14</f>
        <v>0</v>
      </c>
      <c r="E15" s="227">
        <f>C15*'Co-Ben ERFs'!$B$22/'GHG ERFs'!$A$46/'Co-Ben ERFs'!$B$78</f>
        <v>0</v>
      </c>
      <c r="F15" s="222">
        <f>E15*'Co-Ben ERFs'!$B$78</f>
        <v>0</v>
      </c>
      <c r="G15" s="222">
        <f>C15*'Co-Ben ERFs'!$B$21*'GHG ERFs'!$A$47</f>
        <v>0</v>
      </c>
      <c r="H15" s="223">
        <f>(G15*'Co-Ben ERFs'!$B$26)+(E15*'Co-Ben ERFs'!$B$73*(1/454))</f>
        <v>0</v>
      </c>
      <c r="I15" s="223">
        <f>(G15*'Co-Ben ERFs'!$B$27)+(E15*'Co-Ben ERFs'!$B$74*(1/454))</f>
        <v>0</v>
      </c>
      <c r="J15" s="223">
        <f>(G15*'Co-Ben ERFs'!$B$28)+(E15*'Co-Ben ERFs'!$B$75*(1/454))</f>
        <v>0</v>
      </c>
      <c r="K15" s="223">
        <f>(E15*'Co-Ben ERFs'!$B$76*(1/454))</f>
        <v>0</v>
      </c>
    </row>
    <row r="16" spans="1:12" x14ac:dyDescent="0.35">
      <c r="A16" s="151">
        <f>Inputs!C26</f>
        <v>0</v>
      </c>
      <c r="B16" s="151">
        <f>Inputs!D26</f>
        <v>0</v>
      </c>
      <c r="C16" s="225">
        <f>(IF(A16=0,0,VLOOKUP(A16,'Furniture Weight'!$H$4:$I$16,2,FALSE))*B16)/2000</f>
        <v>0</v>
      </c>
      <c r="D16" s="226">
        <f>C16*'GHG ERFs'!$B$14</f>
        <v>0</v>
      </c>
      <c r="E16" s="227">
        <f>C16*'Co-Ben ERFs'!$B$22/'GHG ERFs'!$A$46/'Co-Ben ERFs'!$B$78</f>
        <v>0</v>
      </c>
      <c r="F16" s="222">
        <f>E16*'Co-Ben ERFs'!$B$78</f>
        <v>0</v>
      </c>
      <c r="G16" s="222">
        <f>C16*'Co-Ben ERFs'!$B$21*'GHG ERFs'!$A$47</f>
        <v>0</v>
      </c>
      <c r="H16" s="223">
        <f>(G16*'Co-Ben ERFs'!$B$26)+(E16*'Co-Ben ERFs'!$B$73*(1/454))</f>
        <v>0</v>
      </c>
      <c r="I16" s="223">
        <f>(G16*'Co-Ben ERFs'!$B$27)+(E16*'Co-Ben ERFs'!$B$74*(1/454))</f>
        <v>0</v>
      </c>
      <c r="J16" s="223">
        <f>(G16*'Co-Ben ERFs'!$B$28)+(E16*'Co-Ben ERFs'!$B$75*(1/454))</f>
        <v>0</v>
      </c>
      <c r="K16" s="223">
        <f>(E16*'Co-Ben ERFs'!$B$76*(1/454))</f>
        <v>0</v>
      </c>
    </row>
    <row r="17" spans="1:11" x14ac:dyDescent="0.35">
      <c r="A17" s="151">
        <f>Inputs!C27</f>
        <v>0</v>
      </c>
      <c r="B17" s="151">
        <f>Inputs!D27</f>
        <v>0</v>
      </c>
      <c r="C17" s="225">
        <f>(IF(A17=0,0,VLOOKUP(A17,'Furniture Weight'!$H$4:$I$16,2,FALSE))*B17)/2000</f>
        <v>0</v>
      </c>
      <c r="D17" s="226">
        <f>C17*'GHG ERFs'!$B$14</f>
        <v>0</v>
      </c>
      <c r="E17" s="227">
        <f>C17*'Co-Ben ERFs'!$B$22/'GHG ERFs'!$A$46/'Co-Ben ERFs'!$B$78</f>
        <v>0</v>
      </c>
      <c r="F17" s="222">
        <f>E17*'Co-Ben ERFs'!$B$78</f>
        <v>0</v>
      </c>
      <c r="G17" s="222">
        <f>C17*'Co-Ben ERFs'!$B$21*'GHG ERFs'!$A$47</f>
        <v>0</v>
      </c>
      <c r="H17" s="223">
        <f>(G17*'Co-Ben ERFs'!$B$26)+(E17*'Co-Ben ERFs'!$B$73*(1/454))</f>
        <v>0</v>
      </c>
      <c r="I17" s="223">
        <f>(G17*'Co-Ben ERFs'!$B$27)+(E17*'Co-Ben ERFs'!$B$74*(1/454))</f>
        <v>0</v>
      </c>
      <c r="J17" s="223">
        <f>(G17*'Co-Ben ERFs'!$B$28)+(E17*'Co-Ben ERFs'!$B$75*(1/454))</f>
        <v>0</v>
      </c>
      <c r="K17" s="223">
        <f>(E17*'Co-Ben ERFs'!$B$76*(1/454))</f>
        <v>0</v>
      </c>
    </row>
    <row r="18" spans="1:11" x14ac:dyDescent="0.35">
      <c r="A18" s="151">
        <f>Inputs!C28</f>
        <v>0</v>
      </c>
      <c r="B18" s="151">
        <f>Inputs!D28</f>
        <v>0</v>
      </c>
      <c r="C18" s="225">
        <f>(IF(A18=0,0,VLOOKUP(A18,'Furniture Weight'!$H$4:$I$16,2,FALSE))*B18)/2000</f>
        <v>0</v>
      </c>
      <c r="D18" s="226">
        <f>C18*'GHG ERFs'!$B$14</f>
        <v>0</v>
      </c>
      <c r="E18" s="227">
        <f>C18*'Co-Ben ERFs'!$B$22/'GHG ERFs'!$A$46/'Co-Ben ERFs'!$B$78</f>
        <v>0</v>
      </c>
      <c r="F18" s="222">
        <f>E18*'Co-Ben ERFs'!$B$78</f>
        <v>0</v>
      </c>
      <c r="G18" s="222">
        <f>C18*'Co-Ben ERFs'!$B$21*'GHG ERFs'!$A$47</f>
        <v>0</v>
      </c>
      <c r="H18" s="223">
        <f>(G18*'Co-Ben ERFs'!$B$26)+(E18*'Co-Ben ERFs'!$B$73*(1/454))</f>
        <v>0</v>
      </c>
      <c r="I18" s="223">
        <f>(G18*'Co-Ben ERFs'!$B$27)+(E18*'Co-Ben ERFs'!$B$74*(1/454))</f>
        <v>0</v>
      </c>
      <c r="J18" s="223">
        <f>(G18*'Co-Ben ERFs'!$B$28)+(E18*'Co-Ben ERFs'!$B$75*(1/454))</f>
        <v>0</v>
      </c>
      <c r="K18" s="223">
        <f>(E18*'Co-Ben ERFs'!$B$76*(1/454))</f>
        <v>0</v>
      </c>
    </row>
    <row r="19" spans="1:11" x14ac:dyDescent="0.35">
      <c r="A19" s="151">
        <f>Inputs!C29</f>
        <v>0</v>
      </c>
      <c r="B19" s="151">
        <f>Inputs!D29</f>
        <v>0</v>
      </c>
      <c r="C19" s="225">
        <f>(IF(A19=0,0,VLOOKUP(A19,'Furniture Weight'!$H$4:$I$16,2,FALSE))*B19)/2000</f>
        <v>0</v>
      </c>
      <c r="D19" s="226">
        <f>C19*'GHG ERFs'!$B$14</f>
        <v>0</v>
      </c>
      <c r="E19" s="227">
        <f>C19*'Co-Ben ERFs'!$B$22/'GHG ERFs'!$A$46/'Co-Ben ERFs'!$B$78</f>
        <v>0</v>
      </c>
      <c r="F19" s="222">
        <f>E19*'Co-Ben ERFs'!$B$78</f>
        <v>0</v>
      </c>
      <c r="G19" s="222">
        <f>C19*'Co-Ben ERFs'!$B$21*'GHG ERFs'!$A$47</f>
        <v>0</v>
      </c>
      <c r="H19" s="223">
        <f>(G19*'Co-Ben ERFs'!$B$26)+(E19*'Co-Ben ERFs'!$B$73*(1/454))</f>
        <v>0</v>
      </c>
      <c r="I19" s="223">
        <f>(G19*'Co-Ben ERFs'!$B$27)+(E19*'Co-Ben ERFs'!$B$74*(1/454))</f>
        <v>0</v>
      </c>
      <c r="J19" s="223">
        <f>(G19*'Co-Ben ERFs'!$B$28)+(E19*'Co-Ben ERFs'!$B$75*(1/454))</f>
        <v>0</v>
      </c>
      <c r="K19" s="223">
        <f>(E19*'Co-Ben ERFs'!$B$76*(1/454))</f>
        <v>0</v>
      </c>
    </row>
    <row r="20" spans="1:11" x14ac:dyDescent="0.35">
      <c r="A20" s="151">
        <f>Inputs!C30</f>
        <v>0</v>
      </c>
      <c r="B20" s="151">
        <f>Inputs!D30</f>
        <v>0</v>
      </c>
      <c r="C20" s="225">
        <f>(IF(A20=0,0,VLOOKUP(A20,'Furniture Weight'!$H$4:$I$16,2,FALSE))*B20)/2000</f>
        <v>0</v>
      </c>
      <c r="D20" s="226">
        <f>C20*'GHG ERFs'!$B$14</f>
        <v>0</v>
      </c>
      <c r="E20" s="227">
        <f>C20*'Co-Ben ERFs'!$B$22/'GHG ERFs'!$A$46/'Co-Ben ERFs'!$B$78</f>
        <v>0</v>
      </c>
      <c r="F20" s="222">
        <f>E20*'Co-Ben ERFs'!$B$78</f>
        <v>0</v>
      </c>
      <c r="G20" s="222">
        <f>C20*'Co-Ben ERFs'!$B$21*'GHG ERFs'!$A$47</f>
        <v>0</v>
      </c>
      <c r="H20" s="223">
        <f>(G20*'Co-Ben ERFs'!$B$26)+(E20*'Co-Ben ERFs'!$B$73*(1/454))</f>
        <v>0</v>
      </c>
      <c r="I20" s="223">
        <f>(G20*'Co-Ben ERFs'!$B$27)+(E20*'Co-Ben ERFs'!$B$74*(1/454))</f>
        <v>0</v>
      </c>
      <c r="J20" s="223">
        <f>(G20*'Co-Ben ERFs'!$B$28)+(E20*'Co-Ben ERFs'!$B$75*(1/454))</f>
        <v>0</v>
      </c>
      <c r="K20" s="223">
        <f>(E20*'Co-Ben ERFs'!$B$76*(1/454))</f>
        <v>0</v>
      </c>
    </row>
    <row r="21" spans="1:11" x14ac:dyDescent="0.35">
      <c r="A21" s="151">
        <f>Inputs!C31</f>
        <v>0</v>
      </c>
      <c r="B21" s="151">
        <f>Inputs!D31</f>
        <v>0</v>
      </c>
      <c r="C21" s="225">
        <f>(IF(A21=0,0,VLOOKUP(A21,'Furniture Weight'!$H$4:$I$16,2,FALSE))*B21)/2000</f>
        <v>0</v>
      </c>
      <c r="D21" s="226">
        <f>C21*'GHG ERFs'!$B$14</f>
        <v>0</v>
      </c>
      <c r="E21" s="227">
        <f>C21*'Co-Ben ERFs'!$B$22/'GHG ERFs'!$A$46/'Co-Ben ERFs'!$B$78</f>
        <v>0</v>
      </c>
      <c r="F21" s="222">
        <f>E21*'Co-Ben ERFs'!$B$78</f>
        <v>0</v>
      </c>
      <c r="G21" s="222">
        <f>C21*'Co-Ben ERFs'!$B$21*'GHG ERFs'!$A$47</f>
        <v>0</v>
      </c>
      <c r="H21" s="223">
        <f>(G21*'Co-Ben ERFs'!$B$26)+(E21*'Co-Ben ERFs'!$B$73*(1/454))</f>
        <v>0</v>
      </c>
      <c r="I21" s="223">
        <f>(G21*'Co-Ben ERFs'!$B$27)+(E21*'Co-Ben ERFs'!$B$74*(1/454))</f>
        <v>0</v>
      </c>
      <c r="J21" s="223">
        <f>(G21*'Co-Ben ERFs'!$B$28)+(E21*'Co-Ben ERFs'!$B$75*(1/454))</f>
        <v>0</v>
      </c>
      <c r="K21" s="223">
        <f>(E21*'Co-Ben ERFs'!$B$76*(1/454))</f>
        <v>0</v>
      </c>
    </row>
    <row r="22" spans="1:11" x14ac:dyDescent="0.35">
      <c r="A22" s="151">
        <f>Inputs!C32</f>
        <v>0</v>
      </c>
      <c r="B22" s="151">
        <f>Inputs!D32</f>
        <v>0</v>
      </c>
      <c r="C22" s="225">
        <f>(IF(A22=0,0,VLOOKUP(A22,'Furniture Weight'!$H$4:$I$16,2,FALSE))*B22)/2000</f>
        <v>0</v>
      </c>
      <c r="D22" s="226">
        <f>C22*'GHG ERFs'!$B$14</f>
        <v>0</v>
      </c>
      <c r="E22" s="227">
        <f>C22*'Co-Ben ERFs'!$B$22/'GHG ERFs'!$A$46/'Co-Ben ERFs'!$B$78</f>
        <v>0</v>
      </c>
      <c r="F22" s="222">
        <f>E22*'Co-Ben ERFs'!$B$78</f>
        <v>0</v>
      </c>
      <c r="G22" s="222">
        <f>C22*'Co-Ben ERFs'!$B$21*'GHG ERFs'!$A$47</f>
        <v>0</v>
      </c>
      <c r="H22" s="223">
        <f>(G22*'Co-Ben ERFs'!$B$26)+(E22*'Co-Ben ERFs'!$B$73*(1/454))</f>
        <v>0</v>
      </c>
      <c r="I22" s="223">
        <f>(G22*'Co-Ben ERFs'!$B$27)+(E22*'Co-Ben ERFs'!$B$74*(1/454))</f>
        <v>0</v>
      </c>
      <c r="J22" s="223">
        <f>(G22*'Co-Ben ERFs'!$B$28)+(E22*'Co-Ben ERFs'!$B$75*(1/454))</f>
        <v>0</v>
      </c>
      <c r="K22" s="223">
        <f>(E22*'Co-Ben ERFs'!$B$76*(1/454))</f>
        <v>0</v>
      </c>
    </row>
    <row r="23" spans="1:11" x14ac:dyDescent="0.35">
      <c r="A23" s="151">
        <f>Inputs!C33</f>
        <v>0</v>
      </c>
      <c r="B23" s="151">
        <f>Inputs!D33</f>
        <v>0</v>
      </c>
      <c r="C23" s="225">
        <f>(IF(A23=0,0,VLOOKUP(A23,'Furniture Weight'!$H$4:$I$16,2,FALSE))*B23)/2000</f>
        <v>0</v>
      </c>
      <c r="D23" s="226">
        <f>C23*'GHG ERFs'!$B$14</f>
        <v>0</v>
      </c>
      <c r="E23" s="227">
        <f>C23*'Co-Ben ERFs'!$B$22/'GHG ERFs'!$A$46/'Co-Ben ERFs'!$B$78</f>
        <v>0</v>
      </c>
      <c r="F23" s="222">
        <f>E23*'Co-Ben ERFs'!$B$78</f>
        <v>0</v>
      </c>
      <c r="G23" s="222">
        <f>C23*'Co-Ben ERFs'!$B$21*'GHG ERFs'!$A$47</f>
        <v>0</v>
      </c>
      <c r="H23" s="223">
        <f>(G23*'Co-Ben ERFs'!$B$26)+(E23*'Co-Ben ERFs'!$B$73*(1/454))</f>
        <v>0</v>
      </c>
      <c r="I23" s="223">
        <f>(G23*'Co-Ben ERFs'!$B$27)+(E23*'Co-Ben ERFs'!$B$74*(1/454))</f>
        <v>0</v>
      </c>
      <c r="J23" s="223">
        <f>(G23*'Co-Ben ERFs'!$B$28)+(E23*'Co-Ben ERFs'!$B$75*(1/454))</f>
        <v>0</v>
      </c>
      <c r="K23" s="223">
        <f>(E23*'Co-Ben ERFs'!$B$76*(1/454))</f>
        <v>0</v>
      </c>
    </row>
    <row r="24" spans="1:11" x14ac:dyDescent="0.35">
      <c r="A24" s="151">
        <f>Inputs!C34</f>
        <v>0</v>
      </c>
      <c r="B24" s="151">
        <f>Inputs!D34</f>
        <v>0</v>
      </c>
      <c r="C24" s="225">
        <f>(IF(A24=0,0,VLOOKUP(A24,'Furniture Weight'!$H$4:$I$16,2,FALSE))*B24)/2000</f>
        <v>0</v>
      </c>
      <c r="D24" s="226">
        <f>C24*'GHG ERFs'!$B$14</f>
        <v>0</v>
      </c>
      <c r="E24" s="227">
        <f>C24*'Co-Ben ERFs'!$B$22/'GHG ERFs'!$A$46/'Co-Ben ERFs'!$B$78</f>
        <v>0</v>
      </c>
      <c r="F24" s="222">
        <f>E24*'Co-Ben ERFs'!$B$78</f>
        <v>0</v>
      </c>
      <c r="G24" s="222">
        <f>C24*'Co-Ben ERFs'!$B$21*'GHG ERFs'!$A$47</f>
        <v>0</v>
      </c>
      <c r="H24" s="223">
        <f>(G24*'Co-Ben ERFs'!$B$26)+(E24*'Co-Ben ERFs'!$B$73*(1/454))</f>
        <v>0</v>
      </c>
      <c r="I24" s="223">
        <f>(G24*'Co-Ben ERFs'!$B$27)+(E24*'Co-Ben ERFs'!$B$74*(1/454))</f>
        <v>0</v>
      </c>
      <c r="J24" s="223">
        <f>(G24*'Co-Ben ERFs'!$B$28)+(E24*'Co-Ben ERFs'!$B$75*(1/454))</f>
        <v>0</v>
      </c>
      <c r="K24" s="223">
        <f>(E24*'Co-Ben ERFs'!$B$76*(1/454))</f>
        <v>0</v>
      </c>
    </row>
    <row r="25" spans="1:11" x14ac:dyDescent="0.35">
      <c r="A25" s="151">
        <f>Inputs!C35</f>
        <v>0</v>
      </c>
      <c r="B25" s="151">
        <f>Inputs!D35</f>
        <v>0</v>
      </c>
      <c r="C25" s="225">
        <f>(IF(A25=0,0,VLOOKUP(A25,'Furniture Weight'!$H$4:$I$16,2,FALSE))*B25)/2000</f>
        <v>0</v>
      </c>
      <c r="D25" s="226">
        <f>C25*'GHG ERFs'!$B$14</f>
        <v>0</v>
      </c>
      <c r="E25" s="227">
        <f>C25*'Co-Ben ERFs'!$B$22/'GHG ERFs'!$A$46/'Co-Ben ERFs'!$B$78</f>
        <v>0</v>
      </c>
      <c r="F25" s="222">
        <f>E25*'Co-Ben ERFs'!$B$78</f>
        <v>0</v>
      </c>
      <c r="G25" s="222">
        <f>C25*'Co-Ben ERFs'!$B$21*'GHG ERFs'!$A$47</f>
        <v>0</v>
      </c>
      <c r="H25" s="223">
        <f>(G25*'Co-Ben ERFs'!$B$26)+(E25*'Co-Ben ERFs'!$B$73*(1/454))</f>
        <v>0</v>
      </c>
      <c r="I25" s="223">
        <f>(G25*'Co-Ben ERFs'!$B$27)+(E25*'Co-Ben ERFs'!$B$74*(1/454))</f>
        <v>0</v>
      </c>
      <c r="J25" s="223">
        <f>(G25*'Co-Ben ERFs'!$B$28)+(E25*'Co-Ben ERFs'!$B$75*(1/454))</f>
        <v>0</v>
      </c>
      <c r="K25" s="223">
        <f>(E25*'Co-Ben ERFs'!$B$76*(1/454))</f>
        <v>0</v>
      </c>
    </row>
    <row r="26" spans="1:11" x14ac:dyDescent="0.35">
      <c r="B26" s="228" t="s">
        <v>16</v>
      </c>
      <c r="C26" s="229">
        <f t="shared" ref="C26:K26" si="1">SUM(C14:C25)</f>
        <v>0</v>
      </c>
      <c r="D26" s="229">
        <f t="shared" si="1"/>
        <v>0</v>
      </c>
      <c r="E26" s="230">
        <f t="shared" si="1"/>
        <v>0</v>
      </c>
      <c r="F26" s="230">
        <f t="shared" si="1"/>
        <v>0</v>
      </c>
      <c r="G26" s="230">
        <f t="shared" si="1"/>
        <v>0</v>
      </c>
      <c r="H26" s="229">
        <f t="shared" si="1"/>
        <v>0</v>
      </c>
      <c r="I26" s="229">
        <f t="shared" si="1"/>
        <v>0</v>
      </c>
      <c r="J26" s="229">
        <f t="shared" si="1"/>
        <v>0</v>
      </c>
      <c r="K26" s="229">
        <f t="shared" si="1"/>
        <v>0</v>
      </c>
    </row>
  </sheetData>
  <sheetProtection algorithmName="SHA-512" hashValue="8jvASB7FhEY7NhEoOJI1LwcqmoY12+BvbBd1zfxCpujLbhYl9Z0/mAzKq4CjLJXA5osbUSR3lB36LQeVsyWuZA==" saltValue="CqyZv1AcvYIpU5C62qq4mg=="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Read Me</vt:lpstr>
      <vt:lpstr>Project Info</vt:lpstr>
      <vt:lpstr>Inputs</vt:lpstr>
      <vt:lpstr>GHG Summary</vt:lpstr>
      <vt:lpstr>Co-benefits Summary</vt:lpstr>
      <vt:lpstr>Documentation</vt:lpstr>
      <vt:lpstr>GHG ERFs</vt:lpstr>
      <vt:lpstr>Co-Ben ERFs</vt:lpstr>
      <vt:lpstr>Reuse Calcs</vt:lpstr>
      <vt:lpstr>Furniture Weight</vt:lpstr>
      <vt:lpstr>Dropdown options</vt:lpstr>
      <vt:lpstr>'Co-Ben ERFs'!Print_Area</vt:lpstr>
      <vt:lpstr>'Co-benefits Summary'!Print_Area</vt:lpstr>
      <vt:lpstr>Documentation!Print_Area</vt:lpstr>
      <vt:lpstr>'Furniture Weight'!Print_Area</vt:lpstr>
      <vt:lpstr>'GHG ERFs'!Print_Area</vt:lpstr>
      <vt:lpstr>'GHG Summary'!Print_Area</vt:lpstr>
      <vt:lpstr>Inputs!Print_Area</vt:lpstr>
      <vt:lpstr>'Read Me'!Print_Area</vt:lpstr>
      <vt:lpstr>'Reuse Calcs'!Print_Area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V. Bede</dc:creator>
  <cp:lastModifiedBy>Ryan Huft</cp:lastModifiedBy>
  <cp:lastPrinted>2016-06-03T19:48:52Z</cp:lastPrinted>
  <dcterms:created xsi:type="dcterms:W3CDTF">2015-06-16T15:51:10Z</dcterms:created>
  <dcterms:modified xsi:type="dcterms:W3CDTF">2020-05-21T21:31:32Z</dcterms:modified>
</cp:coreProperties>
</file>