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jtipton\Desktop\"/>
    </mc:Choice>
  </mc:AlternateContent>
  <bookViews>
    <workbookView xWindow="0" yWindow="0" windowWidth="28800" windowHeight="11400" tabRatio="840"/>
  </bookViews>
  <sheets>
    <sheet name="Read Me" sheetId="17" r:id="rId1"/>
    <sheet name="Project Info" sheetId="24" r:id="rId2"/>
    <sheet name="Inputs_General" sheetId="35" r:id="rId3"/>
    <sheet name="Inputs_Motors" sheetId="40" r:id="rId4"/>
    <sheet name="Inputs_Refrigerants" sheetId="42" r:id="rId5"/>
    <sheet name="Inputs_AB1550" sheetId="38" r:id="rId6"/>
    <sheet name="GHG Summary" sheetId="22" r:id="rId7"/>
    <sheet name="Co-benefits Summary" sheetId="28" r:id="rId8"/>
    <sheet name="Definitions -AND- Conversions" sheetId="29" r:id="rId9"/>
    <sheet name="Documentation" sheetId="26" r:id="rId10"/>
    <sheet name="CCIRTS &lt;HIDE&gt;" sheetId="44" state="hidden" r:id="rId11"/>
    <sheet name="Calculations &lt;HIDE&gt;" sheetId="33" state="hidden" r:id="rId12"/>
    <sheet name="Emission Factors &lt;HIDE&gt;" sheetId="32" state="hidden" r:id="rId13"/>
    <sheet name="Fuel Prices &lt;HIDE&gt;" sheetId="39" state="hidden" r:id="rId14"/>
    <sheet name="Defaults &lt;HIDE&gt;" sheetId="31" state="hidden" r:id="rId15"/>
  </sheets>
  <externalReferences>
    <externalReference r:id="rId16"/>
    <externalReference r:id="rId17"/>
  </externalReferences>
  <definedNames>
    <definedName name="_ftnref2" localSheetId="13">'Fuel Prices &lt;HIDE&gt;'!$B$25</definedName>
    <definedName name="_Toc525572044" localSheetId="13">'Fuel Prices &lt;HIDE&gt;'!$B$16</definedName>
    <definedName name="BCS">'[1]Other '!$J$17:$J$18</definedName>
    <definedName name="County">'[1]Other '!$A$2:$A$59</definedName>
    <definedName name="Fuels">'[1]Other '!$F$2:$F$8</definedName>
    <definedName name="Hundred">'[1]Other '!$E$17:$E$37</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nanaerobic">'[1]Other '!$C$2:$C$15</definedName>
    <definedName name="_xlnm.Print_Area" localSheetId="11">'Calculations &lt;HIDE&gt;'!$A$1:$H$62</definedName>
    <definedName name="_xlnm.Print_Area" localSheetId="7">'Co-benefits Summary'!$B$1:$G$33</definedName>
    <definedName name="_xlnm.Print_Area" localSheetId="9">Documentation!$A$1:$G$50</definedName>
    <definedName name="_xlnm.Print_Area" localSheetId="13">'Fuel Prices &lt;HIDE&gt;'!$A$1:$F$36</definedName>
    <definedName name="_xlnm.Print_Area" localSheetId="6">'GHG Summary'!$B$1:$F$24</definedName>
    <definedName name="_xlnm.Print_Area" localSheetId="5">Inputs_AB1550!$A$1:$H$41</definedName>
    <definedName name="_xlnm.Print_Area" localSheetId="1">'Project Info'!$B$1:$F$41</definedName>
    <definedName name="solsep">'[1]Other '!$J$31:$J$38</definedName>
    <definedName name="sources">'[1]Other '!$J$23:$J$26</definedName>
    <definedName name="yes">'[1]Other '!$J$28:$J$29</definedName>
    <definedName name="YN">'[1]Other '!$J$28:$J$29</definedName>
  </definedNames>
  <calcPr calcId="162913"/>
  <customWorkbookViews>
    <customWorkbookView name="Jimmy Steele - Personal View" guid="{DEDCE137-B42D-4581-9621-E878B14CB7C9}" mergeInterval="0" personalView="1" maximized="1" xWindow="-8" yWindow="-8" windowWidth="1936" windowHeight="117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0" i="39" l="1"/>
  <c r="Q3" i="44" l="1"/>
  <c r="Q4" i="44"/>
  <c r="Q5" i="44"/>
  <c r="Q6" i="44"/>
  <c r="Q7" i="44"/>
  <c r="Q8" i="44"/>
  <c r="Q9" i="44"/>
  <c r="Q10" i="44"/>
  <c r="Q11" i="44"/>
  <c r="Q12" i="44"/>
  <c r="Q13" i="44"/>
  <c r="Q14" i="44"/>
  <c r="Q15" i="44"/>
  <c r="Q16" i="44"/>
  <c r="Q17" i="44"/>
  <c r="Q18" i="44"/>
  <c r="Q19" i="44"/>
  <c r="Q20" i="44"/>
  <c r="Q21" i="44"/>
  <c r="Q22" i="44"/>
  <c r="Q23" i="44"/>
  <c r="Q24" i="44"/>
  <c r="Q25" i="44"/>
  <c r="Q26" i="44"/>
  <c r="Q27" i="44"/>
  <c r="Q28" i="44"/>
  <c r="Q29" i="44"/>
  <c r="Q30" i="44"/>
  <c r="Q31" i="44"/>
  <c r="Q32" i="44"/>
  <c r="B27" i="33"/>
  <c r="E38" i="38" l="1"/>
  <c r="E39" i="38"/>
  <c r="E40" i="38"/>
  <c r="C46" i="33" l="1"/>
  <c r="C60" i="33"/>
  <c r="C39" i="33"/>
  <c r="C11" i="33"/>
  <c r="C12" i="33" s="1"/>
  <c r="C17" i="33"/>
  <c r="I26" i="29"/>
  <c r="F26" i="29"/>
  <c r="N14" i="42"/>
  <c r="V16" i="40"/>
  <c r="L3" i="44" l="1"/>
  <c r="L4" i="44"/>
  <c r="L5" i="44"/>
  <c r="L6" i="44"/>
  <c r="L7" i="44"/>
  <c r="L8" i="44"/>
  <c r="L9" i="44"/>
  <c r="L10" i="44"/>
  <c r="L11" i="44"/>
  <c r="L12" i="44"/>
  <c r="L13" i="44"/>
  <c r="L14" i="44"/>
  <c r="L15" i="44"/>
  <c r="L16" i="44"/>
  <c r="L17" i="44"/>
  <c r="L18" i="44"/>
  <c r="L19" i="44"/>
  <c r="L20" i="44"/>
  <c r="L21" i="44"/>
  <c r="L22" i="44"/>
  <c r="L23" i="44"/>
  <c r="L24" i="44"/>
  <c r="L25" i="44"/>
  <c r="L26" i="44"/>
  <c r="L27" i="44"/>
  <c r="L28" i="44"/>
  <c r="L29" i="44"/>
  <c r="L30" i="44"/>
  <c r="L31" i="44"/>
  <c r="L32" i="44"/>
  <c r="T7" i="44" l="1"/>
  <c r="T8" i="44"/>
  <c r="T9" i="44"/>
  <c r="T10" i="44"/>
  <c r="T11" i="44"/>
  <c r="T12" i="44"/>
  <c r="T13" i="44"/>
  <c r="T14" i="44"/>
  <c r="T15" i="44"/>
  <c r="T16" i="44"/>
  <c r="T17" i="44"/>
  <c r="T18" i="44"/>
  <c r="T19" i="44"/>
  <c r="T20" i="44"/>
  <c r="T21" i="44"/>
  <c r="T22" i="44"/>
  <c r="T23" i="44"/>
  <c r="T24" i="44"/>
  <c r="T25" i="44"/>
  <c r="T26" i="44"/>
  <c r="T27" i="44"/>
  <c r="T28" i="44"/>
  <c r="T29" i="44"/>
  <c r="T30" i="44"/>
  <c r="T31" i="44"/>
  <c r="T32" i="44"/>
  <c r="O3" i="44"/>
  <c r="O4" i="44"/>
  <c r="O5" i="44"/>
  <c r="O6" i="44"/>
  <c r="O7" i="44"/>
  <c r="O8" i="44"/>
  <c r="O9" i="44"/>
  <c r="O10" i="44"/>
  <c r="O11" i="44"/>
  <c r="O12" i="44"/>
  <c r="O13" i="44"/>
  <c r="O14" i="44"/>
  <c r="O15" i="44"/>
  <c r="O16" i="44"/>
  <c r="O17" i="44"/>
  <c r="O18" i="44"/>
  <c r="O19" i="44"/>
  <c r="O20" i="44"/>
  <c r="O21" i="44"/>
  <c r="O22" i="44"/>
  <c r="O23" i="44"/>
  <c r="O24" i="44"/>
  <c r="O25" i="44"/>
  <c r="O26" i="44"/>
  <c r="O27" i="44"/>
  <c r="O28" i="44"/>
  <c r="O29" i="44"/>
  <c r="O30" i="44"/>
  <c r="O31" i="44"/>
  <c r="O32" i="44"/>
  <c r="N3" i="44"/>
  <c r="N4" i="44"/>
  <c r="N5" i="44"/>
  <c r="N6" i="44"/>
  <c r="N7" i="44"/>
  <c r="N8" i="44"/>
  <c r="N9" i="44"/>
  <c r="N10" i="44"/>
  <c r="N11" i="44"/>
  <c r="N12" i="44"/>
  <c r="N13" i="44"/>
  <c r="N14" i="44"/>
  <c r="N15" i="44"/>
  <c r="N16" i="44"/>
  <c r="N17" i="44"/>
  <c r="N18" i="44"/>
  <c r="N19" i="44"/>
  <c r="N20" i="44"/>
  <c r="N21" i="44"/>
  <c r="N22" i="44"/>
  <c r="N23" i="44"/>
  <c r="N24" i="44"/>
  <c r="N25" i="44"/>
  <c r="N26" i="44"/>
  <c r="N27" i="44"/>
  <c r="N28" i="44"/>
  <c r="N29" i="44"/>
  <c r="N30" i="44"/>
  <c r="N31" i="44"/>
  <c r="N32" i="44"/>
  <c r="AN5" i="44"/>
  <c r="AN9" i="44"/>
  <c r="AN10" i="44"/>
  <c r="AN16" i="44"/>
  <c r="AN20" i="44"/>
  <c r="AN21" i="44"/>
  <c r="AN22" i="44"/>
  <c r="AN23" i="44"/>
  <c r="AN24" i="44"/>
  <c r="AN25" i="44"/>
  <c r="AN26" i="44"/>
  <c r="AN27" i="44"/>
  <c r="AN28" i="44"/>
  <c r="AN29" i="44"/>
  <c r="AN30" i="44"/>
  <c r="AN31" i="44"/>
  <c r="AN32" i="44"/>
  <c r="AM4" i="44"/>
  <c r="AM8" i="44"/>
  <c r="AM9" i="44"/>
  <c r="AM15" i="44"/>
  <c r="AM19" i="44"/>
  <c r="AM20" i="44"/>
  <c r="AM21" i="44"/>
  <c r="AM22" i="44"/>
  <c r="AM23" i="44"/>
  <c r="AM24" i="44"/>
  <c r="AM25" i="44"/>
  <c r="AM26" i="44"/>
  <c r="AM27" i="44"/>
  <c r="AM28" i="44"/>
  <c r="AM29" i="44"/>
  <c r="AM30" i="44"/>
  <c r="AM31" i="44"/>
  <c r="AM32" i="44"/>
  <c r="AL6" i="44"/>
  <c r="AL10" i="44"/>
  <c r="AL11" i="44"/>
  <c r="AL17" i="44"/>
  <c r="AL21" i="44"/>
  <c r="AL22" i="44"/>
  <c r="AL23" i="44"/>
  <c r="AL24" i="44"/>
  <c r="AL25" i="44"/>
  <c r="AL26" i="44"/>
  <c r="AL27" i="44"/>
  <c r="AL28" i="44"/>
  <c r="AL29" i="44"/>
  <c r="AL30" i="44"/>
  <c r="AL31" i="44"/>
  <c r="AL32" i="44"/>
  <c r="AK7" i="44"/>
  <c r="AK11" i="44"/>
  <c r="AK12" i="44"/>
  <c r="AK18" i="44"/>
  <c r="AK22" i="44"/>
  <c r="AK23" i="44"/>
  <c r="AK24" i="44"/>
  <c r="AK25" i="44"/>
  <c r="AK26" i="44"/>
  <c r="AK27" i="44"/>
  <c r="AK28" i="44"/>
  <c r="AK29" i="44"/>
  <c r="AK30" i="44"/>
  <c r="AK31" i="44"/>
  <c r="AK32" i="44"/>
  <c r="AJ7" i="44"/>
  <c r="AJ11" i="44"/>
  <c r="AJ12" i="44"/>
  <c r="AJ18" i="44"/>
  <c r="AJ22" i="44"/>
  <c r="AJ23" i="44"/>
  <c r="AJ24" i="44"/>
  <c r="AJ25" i="44"/>
  <c r="AJ26" i="44"/>
  <c r="AJ27" i="44"/>
  <c r="AJ28" i="44"/>
  <c r="AJ29" i="44"/>
  <c r="AJ30" i="44"/>
  <c r="AJ31" i="44"/>
  <c r="AJ32" i="44"/>
  <c r="AG8" i="44"/>
  <c r="AG12" i="44"/>
  <c r="AG13" i="44"/>
  <c r="AG19" i="44"/>
  <c r="AG23" i="44"/>
  <c r="AG24" i="44"/>
  <c r="AG25" i="44"/>
  <c r="AG26" i="44"/>
  <c r="AG27" i="44"/>
  <c r="AG28" i="44"/>
  <c r="AG29" i="44"/>
  <c r="AG30" i="44"/>
  <c r="AG31" i="44"/>
  <c r="AG32" i="44"/>
  <c r="AF6" i="44"/>
  <c r="AF7" i="44"/>
  <c r="AF8" i="44"/>
  <c r="AF9" i="44"/>
  <c r="AF10" i="44"/>
  <c r="AF11" i="44"/>
  <c r="AF12" i="44"/>
  <c r="AF17" i="44"/>
  <c r="AF18" i="44"/>
  <c r="AF19" i="44"/>
  <c r="AF20" i="44"/>
  <c r="AF21" i="44"/>
  <c r="AF22" i="44"/>
  <c r="AF23" i="44"/>
  <c r="AF24" i="44"/>
  <c r="AF25" i="44"/>
  <c r="AF26" i="44"/>
  <c r="AF27" i="44"/>
  <c r="AF28" i="44"/>
  <c r="AF29" i="44"/>
  <c r="AF30" i="44"/>
  <c r="AF31" i="44"/>
  <c r="AF32" i="44"/>
  <c r="AE5" i="44"/>
  <c r="AE6" i="44"/>
  <c r="AE7" i="44"/>
  <c r="AE8" i="44"/>
  <c r="AE9" i="44"/>
  <c r="AE10" i="44"/>
  <c r="AE11" i="44"/>
  <c r="AE16" i="44"/>
  <c r="AE17" i="44"/>
  <c r="AE18" i="44"/>
  <c r="AE19" i="44"/>
  <c r="AE20" i="44"/>
  <c r="AE21" i="44"/>
  <c r="AE22" i="44"/>
  <c r="AE23" i="44"/>
  <c r="AE24" i="44"/>
  <c r="AE25" i="44"/>
  <c r="AE26" i="44"/>
  <c r="AE27" i="44"/>
  <c r="AE28" i="44"/>
  <c r="AE29" i="44"/>
  <c r="AE30" i="44"/>
  <c r="AE31" i="44"/>
  <c r="AE32" i="44"/>
  <c r="AD7" i="44"/>
  <c r="AD8" i="44"/>
  <c r="AD9" i="44"/>
  <c r="AD10" i="44"/>
  <c r="AD11" i="44"/>
  <c r="AD12" i="44"/>
  <c r="AD13" i="44"/>
  <c r="AD18" i="44"/>
  <c r="AD19" i="44"/>
  <c r="AD20" i="44"/>
  <c r="AD21" i="44"/>
  <c r="AD22" i="44"/>
  <c r="AD23" i="44"/>
  <c r="AD24" i="44"/>
  <c r="AD25" i="44"/>
  <c r="AD26" i="44"/>
  <c r="AD27" i="44"/>
  <c r="AD28" i="44"/>
  <c r="AD29" i="44"/>
  <c r="AD30" i="44"/>
  <c r="AD31" i="44"/>
  <c r="AD32" i="44"/>
  <c r="AB5" i="44"/>
  <c r="AB6" i="44"/>
  <c r="AB7" i="44"/>
  <c r="AB8" i="44"/>
  <c r="AB9" i="44"/>
  <c r="AB10" i="44"/>
  <c r="AB11" i="44"/>
  <c r="AB16" i="44"/>
  <c r="AB17" i="44"/>
  <c r="AB18" i="44"/>
  <c r="AB19" i="44"/>
  <c r="AB20" i="44"/>
  <c r="AB21" i="44"/>
  <c r="AB22" i="44"/>
  <c r="AB23" i="44"/>
  <c r="AB24" i="44"/>
  <c r="AB25" i="44"/>
  <c r="AB26" i="44"/>
  <c r="AB27" i="44"/>
  <c r="AB28" i="44"/>
  <c r="AB29" i="44"/>
  <c r="AB30" i="44"/>
  <c r="AB31" i="44"/>
  <c r="AB32" i="44"/>
  <c r="AC6" i="44"/>
  <c r="AC7" i="44"/>
  <c r="AC8" i="44"/>
  <c r="AC9" i="44"/>
  <c r="AC10" i="44"/>
  <c r="AC11" i="44"/>
  <c r="AC12" i="44"/>
  <c r="AC17" i="44"/>
  <c r="AC18" i="44"/>
  <c r="AC19" i="44"/>
  <c r="AC20" i="44"/>
  <c r="AC21" i="44"/>
  <c r="AC22" i="44"/>
  <c r="AC23" i="44"/>
  <c r="AC24" i="44"/>
  <c r="AC25" i="44"/>
  <c r="AC26" i="44"/>
  <c r="AC27" i="44"/>
  <c r="AC28" i="44"/>
  <c r="AC29" i="44"/>
  <c r="AC30" i="44"/>
  <c r="AC31" i="44"/>
  <c r="AC32" i="44"/>
  <c r="AA7" i="44"/>
  <c r="AA8" i="44"/>
  <c r="AA9" i="44"/>
  <c r="AA10" i="44"/>
  <c r="AA11" i="44"/>
  <c r="AA12" i="44"/>
  <c r="AA13" i="44"/>
  <c r="AA18" i="44"/>
  <c r="AA19" i="44"/>
  <c r="AA20" i="44"/>
  <c r="AA21" i="44"/>
  <c r="AA22" i="44"/>
  <c r="AA23" i="44"/>
  <c r="AA24" i="44"/>
  <c r="AA25" i="44"/>
  <c r="AA26" i="44"/>
  <c r="AA27" i="44"/>
  <c r="AA28" i="44"/>
  <c r="AA29" i="44"/>
  <c r="AA30" i="44"/>
  <c r="AA31" i="44"/>
  <c r="AA32" i="44"/>
  <c r="S3" i="44"/>
  <c r="S4" i="44"/>
  <c r="S5" i="44"/>
  <c r="S6" i="44"/>
  <c r="S7" i="44"/>
  <c r="S8" i="44"/>
  <c r="S9" i="44"/>
  <c r="S10" i="44"/>
  <c r="S11" i="44"/>
  <c r="S12" i="44"/>
  <c r="S13" i="44"/>
  <c r="S14" i="44"/>
  <c r="S15" i="44"/>
  <c r="S16" i="44"/>
  <c r="S17" i="44"/>
  <c r="S18" i="44"/>
  <c r="S19" i="44"/>
  <c r="S20" i="44"/>
  <c r="S21" i="44"/>
  <c r="S22" i="44"/>
  <c r="S23" i="44"/>
  <c r="S24" i="44"/>
  <c r="S25" i="44"/>
  <c r="S26" i="44"/>
  <c r="S27" i="44"/>
  <c r="S28" i="44"/>
  <c r="S29" i="44"/>
  <c r="S30" i="44"/>
  <c r="S31" i="44"/>
  <c r="S32" i="44"/>
  <c r="G3" i="44"/>
  <c r="G4" i="44"/>
  <c r="G5" i="44"/>
  <c r="G6" i="44"/>
  <c r="G7" i="44"/>
  <c r="G8" i="44"/>
  <c r="G9" i="44"/>
  <c r="G10" i="44"/>
  <c r="G11" i="44"/>
  <c r="G12" i="44"/>
  <c r="G13" i="44"/>
  <c r="G14" i="44"/>
  <c r="G15" i="44"/>
  <c r="G16" i="44"/>
  <c r="G17" i="44"/>
  <c r="G18" i="44"/>
  <c r="G19" i="44"/>
  <c r="G20" i="44"/>
  <c r="G21" i="44"/>
  <c r="G22" i="44"/>
  <c r="G23" i="44"/>
  <c r="G24" i="44"/>
  <c r="G25" i="44"/>
  <c r="G26" i="44"/>
  <c r="G27" i="44"/>
  <c r="G28" i="44"/>
  <c r="G29" i="44"/>
  <c r="G30" i="44"/>
  <c r="G31" i="44"/>
  <c r="G32" i="44"/>
  <c r="D3" i="44"/>
  <c r="BC3" i="44"/>
  <c r="BD3" i="44"/>
  <c r="BE3" i="44"/>
  <c r="BF3" i="44"/>
  <c r="BG3" i="44"/>
  <c r="BH3" i="44"/>
  <c r="BJ3" i="44"/>
  <c r="BK3" i="44"/>
  <c r="BL3" i="44"/>
  <c r="BM3" i="44"/>
  <c r="BN3" i="44"/>
  <c r="BO3" i="44"/>
  <c r="BP3" i="44"/>
  <c r="BC4" i="44"/>
  <c r="BD4" i="44"/>
  <c r="BE4" i="44"/>
  <c r="BF4" i="44"/>
  <c r="BG4" i="44"/>
  <c r="BH4" i="44"/>
  <c r="BJ4" i="44"/>
  <c r="BK4" i="44"/>
  <c r="BL4" i="44"/>
  <c r="BM4" i="44"/>
  <c r="BN4" i="44"/>
  <c r="BO4" i="44"/>
  <c r="BP4" i="44"/>
  <c r="BC5" i="44"/>
  <c r="BD5" i="44"/>
  <c r="BE5" i="44"/>
  <c r="BF5" i="44"/>
  <c r="BG5" i="44"/>
  <c r="BH5" i="44"/>
  <c r="BJ5" i="44"/>
  <c r="BK5" i="44"/>
  <c r="BL5" i="44"/>
  <c r="BM5" i="44"/>
  <c r="BN5" i="44"/>
  <c r="BO5" i="44"/>
  <c r="BP5" i="44"/>
  <c r="BC6" i="44"/>
  <c r="BD6" i="44"/>
  <c r="BE6" i="44"/>
  <c r="BF6" i="44"/>
  <c r="BG6" i="44"/>
  <c r="BH6" i="44"/>
  <c r="BJ6" i="44"/>
  <c r="BK6" i="44"/>
  <c r="BL6" i="44"/>
  <c r="BM6" i="44"/>
  <c r="BN6" i="44"/>
  <c r="BO6" i="44"/>
  <c r="BP6" i="44"/>
  <c r="BC7" i="44"/>
  <c r="BD7" i="44"/>
  <c r="BE7" i="44"/>
  <c r="BF7" i="44"/>
  <c r="BG7" i="44"/>
  <c r="BH7" i="44"/>
  <c r="BJ7" i="44"/>
  <c r="BK7" i="44"/>
  <c r="BL7" i="44"/>
  <c r="BM7" i="44"/>
  <c r="BN7" i="44"/>
  <c r="BO7" i="44"/>
  <c r="BP7" i="44"/>
  <c r="BC8" i="44"/>
  <c r="BD8" i="44"/>
  <c r="BE8" i="44"/>
  <c r="BF8" i="44"/>
  <c r="BG8" i="44"/>
  <c r="BH8" i="44"/>
  <c r="BJ8" i="44"/>
  <c r="BK8" i="44"/>
  <c r="BL8" i="44"/>
  <c r="BM8" i="44"/>
  <c r="BN8" i="44"/>
  <c r="BO8" i="44"/>
  <c r="BP8" i="44"/>
  <c r="BC9" i="44"/>
  <c r="BD9" i="44"/>
  <c r="BE9" i="44"/>
  <c r="BF9" i="44"/>
  <c r="BG9" i="44"/>
  <c r="BH9" i="44"/>
  <c r="BJ9" i="44"/>
  <c r="BK9" i="44"/>
  <c r="BL9" i="44"/>
  <c r="BM9" i="44"/>
  <c r="BN9" i="44"/>
  <c r="BO9" i="44"/>
  <c r="BP9" i="44"/>
  <c r="BC10" i="44"/>
  <c r="BD10" i="44"/>
  <c r="BE10" i="44"/>
  <c r="BF10" i="44"/>
  <c r="BG10" i="44"/>
  <c r="BH10" i="44"/>
  <c r="BJ10" i="44"/>
  <c r="BK10" i="44"/>
  <c r="BL10" i="44"/>
  <c r="BM10" i="44"/>
  <c r="BN10" i="44"/>
  <c r="BO10" i="44"/>
  <c r="BP10" i="44"/>
  <c r="BC11" i="44"/>
  <c r="BD11" i="44"/>
  <c r="BE11" i="44"/>
  <c r="BF11" i="44"/>
  <c r="BG11" i="44"/>
  <c r="BH11" i="44"/>
  <c r="BJ11" i="44"/>
  <c r="BK11" i="44"/>
  <c r="BL11" i="44"/>
  <c r="BM11" i="44"/>
  <c r="BN11" i="44"/>
  <c r="BO11" i="44"/>
  <c r="BP11" i="44"/>
  <c r="BC12" i="44"/>
  <c r="BD12" i="44"/>
  <c r="BE12" i="44"/>
  <c r="BF12" i="44"/>
  <c r="BG12" i="44"/>
  <c r="BH12" i="44"/>
  <c r="BJ12" i="44"/>
  <c r="BK12" i="44"/>
  <c r="BL12" i="44"/>
  <c r="BM12" i="44"/>
  <c r="BN12" i="44"/>
  <c r="BO12" i="44"/>
  <c r="BP12" i="44"/>
  <c r="BC13" i="44"/>
  <c r="BD13" i="44"/>
  <c r="BE13" i="44"/>
  <c r="BF13" i="44"/>
  <c r="BG13" i="44"/>
  <c r="BH13" i="44"/>
  <c r="BJ13" i="44"/>
  <c r="BK13" i="44"/>
  <c r="BL13" i="44"/>
  <c r="BM13" i="44"/>
  <c r="BN13" i="44"/>
  <c r="BO13" i="44"/>
  <c r="BP13" i="44"/>
  <c r="BC14" i="44"/>
  <c r="BD14" i="44"/>
  <c r="BE14" i="44"/>
  <c r="BF14" i="44"/>
  <c r="BG14" i="44"/>
  <c r="BH14" i="44"/>
  <c r="BJ14" i="44"/>
  <c r="BK14" i="44"/>
  <c r="BL14" i="44"/>
  <c r="BM14" i="44"/>
  <c r="BN14" i="44"/>
  <c r="BO14" i="44"/>
  <c r="BP14" i="44"/>
  <c r="BC15" i="44"/>
  <c r="BD15" i="44"/>
  <c r="BE15" i="44"/>
  <c r="BF15" i="44"/>
  <c r="BG15" i="44"/>
  <c r="BH15" i="44"/>
  <c r="BJ15" i="44"/>
  <c r="BK15" i="44"/>
  <c r="BL15" i="44"/>
  <c r="BM15" i="44"/>
  <c r="BN15" i="44"/>
  <c r="BO15" i="44"/>
  <c r="BP15" i="44"/>
  <c r="BC16" i="44"/>
  <c r="BD16" i="44"/>
  <c r="BE16" i="44"/>
  <c r="BF16" i="44"/>
  <c r="BG16" i="44"/>
  <c r="BH16" i="44"/>
  <c r="BJ16" i="44"/>
  <c r="BK16" i="44"/>
  <c r="BL16" i="44"/>
  <c r="BM16" i="44"/>
  <c r="BN16" i="44"/>
  <c r="BO16" i="44"/>
  <c r="BP16" i="44"/>
  <c r="BC17" i="44"/>
  <c r="BD17" i="44"/>
  <c r="BE17" i="44"/>
  <c r="BF17" i="44"/>
  <c r="BG17" i="44"/>
  <c r="BH17" i="44"/>
  <c r="BJ17" i="44"/>
  <c r="BK17" i="44"/>
  <c r="BL17" i="44"/>
  <c r="BM17" i="44"/>
  <c r="BN17" i="44"/>
  <c r="BO17" i="44"/>
  <c r="BP17" i="44"/>
  <c r="BC18" i="44"/>
  <c r="BD18" i="44"/>
  <c r="BE18" i="44"/>
  <c r="BF18" i="44"/>
  <c r="BG18" i="44"/>
  <c r="BH18" i="44"/>
  <c r="BJ18" i="44"/>
  <c r="BK18" i="44"/>
  <c r="BL18" i="44"/>
  <c r="BM18" i="44"/>
  <c r="BN18" i="44"/>
  <c r="BO18" i="44"/>
  <c r="BP18" i="44"/>
  <c r="BC19" i="44"/>
  <c r="BD19" i="44"/>
  <c r="BE19" i="44"/>
  <c r="BF19" i="44"/>
  <c r="BG19" i="44"/>
  <c r="BH19" i="44"/>
  <c r="BJ19" i="44"/>
  <c r="BK19" i="44"/>
  <c r="BL19" i="44"/>
  <c r="BM19" i="44"/>
  <c r="BN19" i="44"/>
  <c r="BO19" i="44"/>
  <c r="BP19" i="44"/>
  <c r="BC20" i="44"/>
  <c r="BD20" i="44"/>
  <c r="BE20" i="44"/>
  <c r="BF20" i="44"/>
  <c r="BG20" i="44"/>
  <c r="BH20" i="44"/>
  <c r="BJ20" i="44"/>
  <c r="BK20" i="44"/>
  <c r="BL20" i="44"/>
  <c r="BM20" i="44"/>
  <c r="BN20" i="44"/>
  <c r="BO20" i="44"/>
  <c r="BP20" i="44"/>
  <c r="BC21" i="44"/>
  <c r="BD21" i="44"/>
  <c r="BE21" i="44"/>
  <c r="BF21" i="44"/>
  <c r="BG21" i="44"/>
  <c r="BH21" i="44"/>
  <c r="BJ21" i="44"/>
  <c r="BK21" i="44"/>
  <c r="BL21" i="44"/>
  <c r="BM21" i="44"/>
  <c r="BN21" i="44"/>
  <c r="BO21" i="44"/>
  <c r="BP21" i="44"/>
  <c r="BC22" i="44"/>
  <c r="BD22" i="44"/>
  <c r="BE22" i="44"/>
  <c r="BF22" i="44"/>
  <c r="BG22" i="44"/>
  <c r="BH22" i="44"/>
  <c r="BJ22" i="44"/>
  <c r="BK22" i="44"/>
  <c r="BL22" i="44"/>
  <c r="BM22" i="44"/>
  <c r="BN22" i="44"/>
  <c r="BO22" i="44"/>
  <c r="BP22" i="44"/>
  <c r="BC23" i="44"/>
  <c r="BD23" i="44"/>
  <c r="BE23" i="44"/>
  <c r="BF23" i="44"/>
  <c r="BG23" i="44"/>
  <c r="BH23" i="44"/>
  <c r="BJ23" i="44"/>
  <c r="BK23" i="44"/>
  <c r="BL23" i="44"/>
  <c r="BM23" i="44"/>
  <c r="BN23" i="44"/>
  <c r="BO23" i="44"/>
  <c r="BP23" i="44"/>
  <c r="BC24" i="44"/>
  <c r="BD24" i="44"/>
  <c r="BE24" i="44"/>
  <c r="BF24" i="44"/>
  <c r="BG24" i="44"/>
  <c r="BH24" i="44"/>
  <c r="BJ24" i="44"/>
  <c r="BK24" i="44"/>
  <c r="BL24" i="44"/>
  <c r="BM24" i="44"/>
  <c r="BN24" i="44"/>
  <c r="BO24" i="44"/>
  <c r="BP24" i="44"/>
  <c r="BC25" i="44"/>
  <c r="BD25" i="44"/>
  <c r="BE25" i="44"/>
  <c r="BF25" i="44"/>
  <c r="BG25" i="44"/>
  <c r="BH25" i="44"/>
  <c r="BJ25" i="44"/>
  <c r="BK25" i="44"/>
  <c r="BL25" i="44"/>
  <c r="BM25" i="44"/>
  <c r="BN25" i="44"/>
  <c r="BO25" i="44"/>
  <c r="BP25" i="44"/>
  <c r="BC26" i="44"/>
  <c r="BD26" i="44"/>
  <c r="BE26" i="44"/>
  <c r="BF26" i="44"/>
  <c r="BG26" i="44"/>
  <c r="BH26" i="44"/>
  <c r="BJ26" i="44"/>
  <c r="BK26" i="44"/>
  <c r="BL26" i="44"/>
  <c r="BM26" i="44"/>
  <c r="BN26" i="44"/>
  <c r="BO26" i="44"/>
  <c r="BP26" i="44"/>
  <c r="BC27" i="44"/>
  <c r="BD27" i="44"/>
  <c r="BE27" i="44"/>
  <c r="BF27" i="44"/>
  <c r="BG27" i="44"/>
  <c r="BH27" i="44"/>
  <c r="BJ27" i="44"/>
  <c r="BK27" i="44"/>
  <c r="BL27" i="44"/>
  <c r="BM27" i="44"/>
  <c r="BN27" i="44"/>
  <c r="BO27" i="44"/>
  <c r="BP27" i="44"/>
  <c r="BC28" i="44"/>
  <c r="BD28" i="44"/>
  <c r="BE28" i="44"/>
  <c r="BF28" i="44"/>
  <c r="BG28" i="44"/>
  <c r="BH28" i="44"/>
  <c r="BJ28" i="44"/>
  <c r="BK28" i="44"/>
  <c r="BL28" i="44"/>
  <c r="BM28" i="44"/>
  <c r="BN28" i="44"/>
  <c r="BO28" i="44"/>
  <c r="BP28" i="44"/>
  <c r="BC29" i="44"/>
  <c r="BD29" i="44"/>
  <c r="BE29" i="44"/>
  <c r="BF29" i="44"/>
  <c r="BG29" i="44"/>
  <c r="BH29" i="44"/>
  <c r="BJ29" i="44"/>
  <c r="BK29" i="44"/>
  <c r="BL29" i="44"/>
  <c r="BM29" i="44"/>
  <c r="BN29" i="44"/>
  <c r="BO29" i="44"/>
  <c r="BP29" i="44"/>
  <c r="BC30" i="44"/>
  <c r="BD30" i="44"/>
  <c r="BE30" i="44"/>
  <c r="BF30" i="44"/>
  <c r="BG30" i="44"/>
  <c r="BH30" i="44"/>
  <c r="BJ30" i="44"/>
  <c r="BK30" i="44"/>
  <c r="BL30" i="44"/>
  <c r="BM30" i="44"/>
  <c r="BN30" i="44"/>
  <c r="BO30" i="44"/>
  <c r="BP30" i="44"/>
  <c r="BC31" i="44"/>
  <c r="BD31" i="44"/>
  <c r="BE31" i="44"/>
  <c r="BF31" i="44"/>
  <c r="BG31" i="44"/>
  <c r="BH31" i="44"/>
  <c r="BJ31" i="44"/>
  <c r="BK31" i="44"/>
  <c r="BL31" i="44"/>
  <c r="BM31" i="44"/>
  <c r="BN31" i="44"/>
  <c r="BO31" i="44"/>
  <c r="BP31" i="44"/>
  <c r="BC32" i="44"/>
  <c r="BD32" i="44"/>
  <c r="BE32" i="44"/>
  <c r="BF32" i="44"/>
  <c r="BG32" i="44"/>
  <c r="BH32" i="44"/>
  <c r="BJ32" i="44"/>
  <c r="BK32" i="44"/>
  <c r="BL32" i="44"/>
  <c r="BM32" i="44"/>
  <c r="BN32" i="44"/>
  <c r="BO32" i="44"/>
  <c r="BP32" i="44"/>
  <c r="D31" i="33" l="1"/>
  <c r="C31" i="33"/>
  <c r="C30" i="33"/>
  <c r="B31" i="33"/>
  <c r="B29" i="33"/>
  <c r="B30" i="33"/>
  <c r="E9" i="28" l="1"/>
  <c r="E14" i="22"/>
  <c r="E13" i="22"/>
  <c r="E12" i="22"/>
  <c r="E11" i="22"/>
  <c r="D40" i="33"/>
  <c r="M14" i="35"/>
  <c r="K24" i="33" s="1"/>
  <c r="L25" i="33"/>
  <c r="L26" i="33"/>
  <c r="L27" i="33"/>
  <c r="L28" i="33"/>
  <c r="L29" i="33"/>
  <c r="L30" i="33"/>
  <c r="L32" i="33"/>
  <c r="L33" i="33"/>
  <c r="L34" i="33"/>
  <c r="L35" i="33"/>
  <c r="L36" i="33"/>
  <c r="L37" i="33"/>
  <c r="L38" i="33"/>
  <c r="L39" i="33"/>
  <c r="L40" i="33"/>
  <c r="L41" i="33"/>
  <c r="L42" i="33"/>
  <c r="L43" i="33"/>
  <c r="L44" i="33"/>
  <c r="L24" i="33"/>
  <c r="K25" i="33"/>
  <c r="K26" i="33"/>
  <c r="K27" i="33"/>
  <c r="K28" i="33"/>
  <c r="K29" i="33"/>
  <c r="K30" i="33"/>
  <c r="K32" i="33"/>
  <c r="K33" i="33"/>
  <c r="K34" i="33"/>
  <c r="K35" i="33"/>
  <c r="K36" i="33"/>
  <c r="K37" i="33"/>
  <c r="K38" i="33"/>
  <c r="K39" i="33"/>
  <c r="K40" i="33"/>
  <c r="K41" i="33"/>
  <c r="K42" i="33"/>
  <c r="K43" i="33"/>
  <c r="K44" i="33"/>
  <c r="K72" i="33"/>
  <c r="K73" i="33"/>
  <c r="K74" i="33"/>
  <c r="K75" i="33"/>
  <c r="K76" i="33"/>
  <c r="K77" i="33"/>
  <c r="K78" i="33"/>
  <c r="K79" i="33"/>
  <c r="K80" i="33"/>
  <c r="K81" i="33"/>
  <c r="K82" i="33"/>
  <c r="K83" i="33"/>
  <c r="K84" i="33"/>
  <c r="K85" i="33"/>
  <c r="K86" i="33"/>
  <c r="K87" i="33"/>
  <c r="K88" i="33"/>
  <c r="K89" i="33"/>
  <c r="K90" i="33"/>
  <c r="K91" i="33"/>
  <c r="K92" i="33"/>
  <c r="K93" i="33"/>
  <c r="K94" i="33"/>
  <c r="K95" i="33"/>
  <c r="K96" i="33"/>
  <c r="K97" i="33"/>
  <c r="K98" i="33"/>
  <c r="K99" i="33"/>
  <c r="K100" i="33"/>
  <c r="K101" i="33"/>
  <c r="K102" i="33"/>
  <c r="K103" i="33"/>
  <c r="K104" i="33"/>
  <c r="K105" i="33"/>
  <c r="K106" i="33"/>
  <c r="K107" i="33"/>
  <c r="K108" i="33"/>
  <c r="K109" i="33"/>
  <c r="K110" i="33"/>
  <c r="K111" i="33"/>
  <c r="K112" i="33"/>
  <c r="K113" i="33"/>
  <c r="K114" i="33"/>
  <c r="B35" i="33" l="1"/>
  <c r="D35" i="33" s="1"/>
  <c r="B36" i="33"/>
  <c r="D36" i="33" s="1"/>
  <c r="B37" i="33"/>
  <c r="C37" i="33" s="1"/>
  <c r="B38" i="33"/>
  <c r="C38" i="33" s="1"/>
  <c r="B34" i="33"/>
  <c r="C34" i="33" s="1"/>
  <c r="B17" i="33"/>
  <c r="D17" i="33" s="1"/>
  <c r="B32" i="33"/>
  <c r="C32" i="33" s="1"/>
  <c r="C36" i="33" l="1"/>
  <c r="C35" i="33"/>
  <c r="D38" i="33"/>
  <c r="D37" i="33"/>
  <c r="D34" i="33"/>
  <c r="D32" i="33"/>
  <c r="W306" i="40"/>
  <c r="V306" i="40"/>
  <c r="W296" i="40"/>
  <c r="V296" i="40"/>
  <c r="W286" i="40"/>
  <c r="V286" i="40"/>
  <c r="W276" i="40"/>
  <c r="V276" i="40"/>
  <c r="W266" i="40"/>
  <c r="V266" i="40"/>
  <c r="W256" i="40"/>
  <c r="V256" i="40"/>
  <c r="W246" i="40"/>
  <c r="V246" i="40"/>
  <c r="W236" i="40"/>
  <c r="V236" i="40"/>
  <c r="W226" i="40"/>
  <c r="V226" i="40"/>
  <c r="W216" i="40"/>
  <c r="V216" i="40"/>
  <c r="W206" i="40"/>
  <c r="V206" i="40"/>
  <c r="W196" i="40"/>
  <c r="V196" i="40"/>
  <c r="W186" i="40"/>
  <c r="V186" i="40"/>
  <c r="W176" i="40"/>
  <c r="V176" i="40"/>
  <c r="W166" i="40"/>
  <c r="V166" i="40"/>
  <c r="W156" i="40"/>
  <c r="V156" i="40"/>
  <c r="W146" i="40"/>
  <c r="V146" i="40"/>
  <c r="W136" i="40"/>
  <c r="V136" i="40"/>
  <c r="W126" i="40"/>
  <c r="V126" i="40"/>
  <c r="W116" i="40"/>
  <c r="V116" i="40"/>
  <c r="X14" i="35" l="1"/>
  <c r="Y14" i="35"/>
  <c r="E33" i="38" l="1"/>
  <c r="E34" i="38"/>
  <c r="E35" i="38"/>
  <c r="E22" i="38"/>
  <c r="E33" i="28" l="1"/>
  <c r="E22" i="28" s="1"/>
  <c r="W96" i="40" l="1"/>
  <c r="V96" i="40"/>
  <c r="V46" i="40"/>
  <c r="V36" i="40"/>
  <c r="V26" i="40"/>
  <c r="W16" i="40"/>
  <c r="W106" i="40"/>
  <c r="V106" i="40"/>
  <c r="W86" i="40"/>
  <c r="V86" i="40"/>
  <c r="W76" i="40"/>
  <c r="V76" i="40"/>
  <c r="W66" i="40"/>
  <c r="V66" i="40"/>
  <c r="W56" i="40"/>
  <c r="V56" i="40"/>
  <c r="W46" i="40"/>
  <c r="W36" i="40"/>
  <c r="W26" i="40"/>
  <c r="E31" i="24" l="1"/>
  <c r="N16" i="42" l="1"/>
  <c r="N17" i="42"/>
  <c r="N18" i="42"/>
  <c r="N19" i="42"/>
  <c r="N20" i="42"/>
  <c r="N21" i="42"/>
  <c r="N22" i="42"/>
  <c r="N23" i="42"/>
  <c r="N24" i="42"/>
  <c r="N25" i="42"/>
  <c r="M17" i="35"/>
  <c r="T17" i="35"/>
  <c r="X17" i="35"/>
  <c r="Y17" i="35"/>
  <c r="M18" i="35"/>
  <c r="T18" i="35"/>
  <c r="X18" i="35"/>
  <c r="Y18" i="35"/>
  <c r="M19" i="35"/>
  <c r="T19" i="35"/>
  <c r="X19" i="35"/>
  <c r="Y19" i="35"/>
  <c r="M20" i="35"/>
  <c r="T20" i="35"/>
  <c r="X20" i="35"/>
  <c r="Y20" i="35"/>
  <c r="M21" i="35"/>
  <c r="T21" i="35"/>
  <c r="X21" i="35"/>
  <c r="Y21" i="35"/>
  <c r="M22" i="35"/>
  <c r="T22" i="35"/>
  <c r="X22" i="35"/>
  <c r="Y22" i="35"/>
  <c r="M23" i="35"/>
  <c r="T23" i="35"/>
  <c r="X23" i="35"/>
  <c r="Y23" i="35"/>
  <c r="M24" i="35"/>
  <c r="T24" i="35"/>
  <c r="X24" i="35"/>
  <c r="Y24" i="35"/>
  <c r="M25" i="35"/>
  <c r="T25" i="35"/>
  <c r="X25" i="35"/>
  <c r="Y25" i="35"/>
  <c r="M26" i="35"/>
  <c r="T26" i="35"/>
  <c r="X26" i="35"/>
  <c r="Y26" i="35"/>
  <c r="M27" i="35"/>
  <c r="T27" i="35"/>
  <c r="X27" i="35"/>
  <c r="Y27" i="35"/>
  <c r="N26" i="42" l="1"/>
  <c r="N27" i="42"/>
  <c r="N28" i="42"/>
  <c r="N29" i="42"/>
  <c r="N30" i="42"/>
  <c r="N33" i="42"/>
  <c r="N32" i="42"/>
  <c r="N31" i="42"/>
  <c r="N15" i="42"/>
  <c r="C27" i="29" l="1"/>
  <c r="X16" i="35"/>
  <c r="Y16" i="35"/>
  <c r="X28" i="35"/>
  <c r="Y28" i="35"/>
  <c r="X29" i="35"/>
  <c r="Y29" i="35"/>
  <c r="X30" i="35"/>
  <c r="Y30" i="35"/>
  <c r="X31" i="35"/>
  <c r="Y31" i="35"/>
  <c r="X32" i="35"/>
  <c r="Y32" i="35"/>
  <c r="X33" i="35"/>
  <c r="Y33" i="35"/>
  <c r="Y15" i="35"/>
  <c r="X15" i="35"/>
  <c r="T16" i="35" l="1"/>
  <c r="T28" i="35"/>
  <c r="T29" i="35"/>
  <c r="T30" i="35"/>
  <c r="T31" i="35"/>
  <c r="T32" i="35"/>
  <c r="T33" i="35"/>
  <c r="T15" i="35"/>
  <c r="T14" i="35"/>
  <c r="M16" i="35"/>
  <c r="M28" i="35"/>
  <c r="M29" i="35"/>
  <c r="M30" i="35"/>
  <c r="M31" i="35"/>
  <c r="M32" i="35"/>
  <c r="M33" i="35"/>
  <c r="M15" i="35"/>
  <c r="G13" i="31"/>
  <c r="G19" i="31" l="1"/>
  <c r="G18" i="31"/>
  <c r="G17" i="31"/>
  <c r="G15" i="31"/>
  <c r="G16" i="31"/>
  <c r="G14" i="31"/>
  <c r="G12" i="31"/>
  <c r="G11" i="31"/>
  <c r="C17" i="29"/>
  <c r="C19" i="29"/>
  <c r="C61" i="33" l="1"/>
  <c r="E28" i="28" l="1"/>
  <c r="E27" i="28"/>
  <c r="E10" i="22"/>
  <c r="E17" i="28" l="1"/>
  <c r="AM14" i="44"/>
  <c r="AG18" i="44"/>
  <c r="AL16" i="44"/>
  <c r="AK17" i="44"/>
  <c r="AN15" i="44"/>
  <c r="AJ17" i="44"/>
  <c r="E16" i="28"/>
  <c r="AM13" i="44"/>
  <c r="AG17" i="44"/>
  <c r="AK16" i="44"/>
  <c r="AN14" i="44"/>
  <c r="AJ16" i="44"/>
  <c r="AL15" i="44"/>
  <c r="AK5" i="44" l="1"/>
  <c r="AN3" i="44"/>
  <c r="AJ5" i="44"/>
  <c r="AG6" i="44"/>
  <c r="AL4" i="44"/>
  <c r="AM3" i="44"/>
  <c r="AG7" i="44"/>
  <c r="AK6" i="44"/>
  <c r="AN4" i="44"/>
  <c r="AJ6" i="44"/>
  <c r="AL5" i="44"/>
  <c r="E41" i="38"/>
  <c r="D48" i="32"/>
  <c r="F47" i="32"/>
  <c r="G47" i="32" s="1"/>
  <c r="E47" i="32"/>
  <c r="F46" i="32"/>
  <c r="H46" i="32" s="1"/>
  <c r="I46" i="32" s="1"/>
  <c r="E46" i="32"/>
  <c r="F44" i="32"/>
  <c r="H44" i="32" s="1"/>
  <c r="I44" i="32" s="1"/>
  <c r="E44" i="32"/>
  <c r="F43" i="32"/>
  <c r="H43" i="32" s="1"/>
  <c r="I43" i="32" s="1"/>
  <c r="E43" i="32"/>
  <c r="F42" i="32"/>
  <c r="H42" i="32" s="1"/>
  <c r="I42" i="32" s="1"/>
  <c r="E42" i="32"/>
  <c r="G43" i="32" l="1"/>
  <c r="H47" i="32"/>
  <c r="I47" i="32" s="1"/>
  <c r="G46" i="32"/>
  <c r="G42" i="32"/>
  <c r="G44" i="32"/>
  <c r="B18" i="33" l="1"/>
  <c r="B19" i="33"/>
  <c r="B20" i="33"/>
  <c r="C20" i="33" s="1"/>
  <c r="B21" i="33"/>
  <c r="B22" i="33"/>
  <c r="B23" i="33"/>
  <c r="B24" i="33"/>
  <c r="B25" i="33"/>
  <c r="B26" i="33"/>
  <c r="B28" i="33"/>
  <c r="D30" i="33"/>
  <c r="D25" i="33" l="1"/>
  <c r="C25" i="33"/>
  <c r="D22" i="33"/>
  <c r="C22" i="33"/>
  <c r="C24" i="33"/>
  <c r="D24" i="33"/>
  <c r="C21" i="33"/>
  <c r="D21" i="33"/>
  <c r="D20" i="33"/>
  <c r="C29" i="33"/>
  <c r="D29" i="33"/>
  <c r="C27" i="33"/>
  <c r="D27" i="33"/>
  <c r="C19" i="33"/>
  <c r="D19" i="33"/>
  <c r="D23" i="33"/>
  <c r="C23" i="33"/>
  <c r="C28" i="33"/>
  <c r="D28" i="33"/>
  <c r="C26" i="33"/>
  <c r="D26" i="33"/>
  <c r="C18" i="33"/>
  <c r="D18" i="33"/>
  <c r="D42" i="33" l="1"/>
  <c r="D41" i="33"/>
  <c r="C52" i="33"/>
  <c r="E30" i="28" s="1"/>
  <c r="C41" i="33"/>
  <c r="C49" i="33" s="1"/>
  <c r="C42" i="33"/>
  <c r="F54" i="32"/>
  <c r="H54" i="32" s="1"/>
  <c r="E54" i="32"/>
  <c r="F53" i="32"/>
  <c r="H53" i="32" s="1"/>
  <c r="I53" i="32" s="1"/>
  <c r="E53" i="32"/>
  <c r="F52" i="32"/>
  <c r="H52" i="32" s="1"/>
  <c r="I52" i="32" s="1"/>
  <c r="E52" i="32"/>
  <c r="F51" i="32"/>
  <c r="H51" i="32" s="1"/>
  <c r="E51" i="32"/>
  <c r="F40" i="32"/>
  <c r="G40" i="32" s="1"/>
  <c r="E40" i="32"/>
  <c r="F39" i="32"/>
  <c r="H39" i="32" s="1"/>
  <c r="I39" i="32" s="1"/>
  <c r="E39" i="32"/>
  <c r="F38" i="32"/>
  <c r="H38" i="32" s="1"/>
  <c r="I38" i="32" s="1"/>
  <c r="E38" i="32"/>
  <c r="F37" i="32"/>
  <c r="H37" i="32" s="1"/>
  <c r="E37" i="32"/>
  <c r="D51" i="33" l="1"/>
  <c r="F31" i="28" s="1"/>
  <c r="C58" i="33"/>
  <c r="C57" i="33"/>
  <c r="C59" i="33"/>
  <c r="C53" i="33"/>
  <c r="C51" i="33"/>
  <c r="E51" i="33" s="1"/>
  <c r="E19" i="28"/>
  <c r="AN17" i="44"/>
  <c r="AJ19" i="44"/>
  <c r="AL18" i="44"/>
  <c r="AM16" i="44"/>
  <c r="AG20" i="44"/>
  <c r="AK19" i="44"/>
  <c r="E24" i="28"/>
  <c r="D53" i="33"/>
  <c r="D52" i="33"/>
  <c r="E52" i="33" s="1"/>
  <c r="D54" i="33"/>
  <c r="E54" i="33" s="1"/>
  <c r="I37" i="32"/>
  <c r="G38" i="32"/>
  <c r="G54" i="32"/>
  <c r="G39" i="32"/>
  <c r="G51" i="32"/>
  <c r="G52" i="32"/>
  <c r="H40" i="32"/>
  <c r="I40" i="32" s="1"/>
  <c r="I48" i="32" s="1"/>
  <c r="I54" i="32"/>
  <c r="F48" i="32"/>
  <c r="I51" i="32"/>
  <c r="G53" i="32"/>
  <c r="E48" i="32"/>
  <c r="G37" i="32"/>
  <c r="E53" i="33" l="1"/>
  <c r="E31" i="28"/>
  <c r="AK20" i="44" s="1"/>
  <c r="AM17" i="44"/>
  <c r="AL7" i="44"/>
  <c r="AJ8" i="44"/>
  <c r="AM5" i="44"/>
  <c r="AG9" i="44"/>
  <c r="AK8" i="44"/>
  <c r="AN6" i="44"/>
  <c r="F20" i="28"/>
  <c r="AE13" i="44"/>
  <c r="AD15" i="44"/>
  <c r="AF14" i="44"/>
  <c r="E13" i="28"/>
  <c r="AG3" i="44" s="1"/>
  <c r="AN11" i="44"/>
  <c r="AG14" i="44"/>
  <c r="AJ13" i="44"/>
  <c r="AK13" i="44"/>
  <c r="AM10" i="44"/>
  <c r="AL12" i="44"/>
  <c r="E21" i="22"/>
  <c r="E25" i="28"/>
  <c r="E26" i="28"/>
  <c r="G31" i="28"/>
  <c r="E32" i="28"/>
  <c r="F33" i="28"/>
  <c r="F30" i="28"/>
  <c r="F32" i="28"/>
  <c r="G48" i="32"/>
  <c r="H48" i="32"/>
  <c r="G33" i="28"/>
  <c r="AJ20" i="44" l="1"/>
  <c r="AG21" i="44"/>
  <c r="AL19" i="44"/>
  <c r="AN18" i="44"/>
  <c r="E20" i="28"/>
  <c r="AN7" i="44" s="1"/>
  <c r="E21" i="28"/>
  <c r="AN19" i="44"/>
  <c r="AJ21" i="44"/>
  <c r="AL20" i="44"/>
  <c r="AM18" i="44"/>
  <c r="AG22" i="44"/>
  <c r="AK21" i="44"/>
  <c r="AK15" i="44"/>
  <c r="AG16" i="44"/>
  <c r="AN13" i="44"/>
  <c r="AJ15" i="44"/>
  <c r="AL14" i="44"/>
  <c r="AM12" i="44"/>
  <c r="AN12" i="44"/>
  <c r="AG15" i="44"/>
  <c r="AJ14" i="44"/>
  <c r="AL13" i="44"/>
  <c r="AK14" i="44"/>
  <c r="AM11" i="44"/>
  <c r="AC16" i="44"/>
  <c r="AA17" i="44"/>
  <c r="AB15" i="44"/>
  <c r="F21" i="28"/>
  <c r="AF15" i="44"/>
  <c r="AE14" i="44"/>
  <c r="AD16" i="44"/>
  <c r="AB13" i="44"/>
  <c r="AA15" i="44"/>
  <c r="AC14" i="44"/>
  <c r="E18" i="22"/>
  <c r="T4" i="44"/>
  <c r="F19" i="28"/>
  <c r="AD3" i="44" s="1"/>
  <c r="AE12" i="44"/>
  <c r="AD14" i="44"/>
  <c r="AF13" i="44"/>
  <c r="F22" i="28"/>
  <c r="AF16" i="44"/>
  <c r="AE15" i="44"/>
  <c r="AD17" i="44"/>
  <c r="AD4" i="44"/>
  <c r="AF3" i="44"/>
  <c r="E20" i="22"/>
  <c r="E22" i="22"/>
  <c r="T5" i="44" s="1"/>
  <c r="E23" i="22"/>
  <c r="T6" i="44" s="1"/>
  <c r="G22" i="28"/>
  <c r="G20" i="28"/>
  <c r="E15" i="28"/>
  <c r="E14" i="28"/>
  <c r="G32" i="28"/>
  <c r="AK9" i="44" l="1"/>
  <c r="AM6" i="44"/>
  <c r="AL8" i="44"/>
  <c r="AG10" i="44"/>
  <c r="AJ9" i="44"/>
  <c r="AK4" i="44"/>
  <c r="AJ4" i="44"/>
  <c r="AL3" i="44"/>
  <c r="AG5" i="44"/>
  <c r="AN8" i="44"/>
  <c r="AJ10" i="44"/>
  <c r="AL9" i="44"/>
  <c r="AM7" i="44"/>
  <c r="AG11" i="44"/>
  <c r="AK10" i="44"/>
  <c r="AE4" i="44"/>
  <c r="AD6" i="44"/>
  <c r="AF5" i="44"/>
  <c r="E17" i="22"/>
  <c r="T3" i="44"/>
  <c r="AC15" i="44"/>
  <c r="AB14" i="44"/>
  <c r="AA16" i="44"/>
  <c r="AB4" i="44"/>
  <c r="AA6" i="44"/>
  <c r="AC5" i="44"/>
  <c r="AK3" i="44"/>
  <c r="AG4" i="44"/>
  <c r="AE3" i="44"/>
  <c r="AD5" i="44"/>
  <c r="AF4" i="44"/>
  <c r="AA4" i="44"/>
  <c r="AC3" i="44"/>
  <c r="G21" i="28"/>
  <c r="G30" i="28"/>
  <c r="G19" i="28" l="1"/>
  <c r="AA3" i="44" s="1"/>
  <c r="AB12" i="44"/>
  <c r="AA14" i="44"/>
  <c r="AC13" i="44"/>
  <c r="AA5" i="44"/>
  <c r="AB3" i="44"/>
  <c r="AC4" i="44"/>
</calcChain>
</file>

<file path=xl/sharedStrings.xml><?xml version="1.0" encoding="utf-8"?>
<sst xmlns="http://schemas.openxmlformats.org/spreadsheetml/2006/main" count="1640" uniqueCount="647">
  <si>
    <t>California Air Resources Board</t>
  </si>
  <si>
    <t>Benefits Calculator Tool for the</t>
  </si>
  <si>
    <t>California Climate Investments</t>
  </si>
  <si>
    <t>Contact information for the person who can answer project specific questions from staff reviewers on the quantification calculations</t>
  </si>
  <si>
    <t>GGRFProgram@arb.ca.gov</t>
  </si>
  <si>
    <t>Project Name:</t>
  </si>
  <si>
    <t>Applicant ID:</t>
  </si>
  <si>
    <t>Contact Name:</t>
  </si>
  <si>
    <t>Contact Phone Number:</t>
  </si>
  <si>
    <t>Contact Email:</t>
  </si>
  <si>
    <t>Date Calculator Completed:</t>
  </si>
  <si>
    <t>Other GGRF Leveraged Funds ($):</t>
  </si>
  <si>
    <t>Non-GGRF Leveraged Funds ($):</t>
  </si>
  <si>
    <t>Total Funds ($):</t>
  </si>
  <si>
    <t>Note to applicants:</t>
  </si>
  <si>
    <t>Third-party tools:</t>
  </si>
  <si>
    <t>The following checklist is provided as a guide to applicants; additional data and/or information may be necessary to support project-specific input assumptions.</t>
  </si>
  <si>
    <t>General Documentation</t>
  </si>
  <si>
    <t>Project-Specific Documentation</t>
  </si>
  <si>
    <t>Project Information</t>
  </si>
  <si>
    <t xml:space="preserve">Project Name </t>
  </si>
  <si>
    <t>Other GGRF Leveraged Funds ($)</t>
  </si>
  <si>
    <t>Non-GGRF Leveraged Funds ($)</t>
  </si>
  <si>
    <t>Total Funds ($)</t>
  </si>
  <si>
    <t>Co-benefits and Key Variables Summary</t>
  </si>
  <si>
    <t>ROG emission reductions (lbs)</t>
  </si>
  <si>
    <t>Key for color-coded fields:</t>
  </si>
  <si>
    <t>Green</t>
  </si>
  <si>
    <t>Blue</t>
  </si>
  <si>
    <t>Yellow</t>
  </si>
  <si>
    <t>Grey</t>
  </si>
  <si>
    <t>Output field / not modifiable</t>
  </si>
  <si>
    <t>Required input field</t>
  </si>
  <si>
    <t>Optional input field*</t>
  </si>
  <si>
    <t>*See "Documentation" tab for additional information</t>
  </si>
  <si>
    <t>Additional Documentation</t>
  </si>
  <si>
    <t>Documentation Description</t>
  </si>
  <si>
    <t>www.arb.ca.gov/auctionproceeds</t>
  </si>
  <si>
    <t>Total</t>
  </si>
  <si>
    <t>Helpful hints / important tips</t>
  </si>
  <si>
    <t>More information:</t>
  </si>
  <si>
    <t>ABOUT:</t>
  </si>
  <si>
    <t>Yes</t>
  </si>
  <si>
    <t>No</t>
  </si>
  <si>
    <t xml:space="preserve">Documentation Tab </t>
  </si>
  <si>
    <t>Completed?</t>
  </si>
  <si>
    <t>Not applicable</t>
  </si>
  <si>
    <t>Black</t>
  </si>
  <si>
    <t>Food Production Investment Program</t>
  </si>
  <si>
    <t>Applicants must use this Benefits Calculator Tool to report the estimated GHG benefits and selected co-benefits associated with proposed projects.  In addition to FPIP application requirements, applicants for GGRF funding are required to document results from the use of this Benefits Calculator Tool, including supporting materials to verify the accuracy of project-specific inputs.  Applicants are required to provide electronic documentation that is complete and sufficient to allow the calculations to be reviewed and replicated.  Paper copies of supporting materials must be available upon request by agency staff.</t>
  </si>
  <si>
    <t>FPIP applicants must enter the applicable information in the table below before proceeding with the project-specific data on the Inputs tab.</t>
  </si>
  <si>
    <t>Energy and Fuel Cost Savings ($)</t>
  </si>
  <si>
    <t>Fossil Fuel Based Energy Use Reductions (kWh)</t>
  </si>
  <si>
    <t>Fossil Fuel Based Energy Use Reductions (therms)</t>
  </si>
  <si>
    <t>Water Use Reductions (gallons)</t>
  </si>
  <si>
    <t>Renewable Energy Generation (kWh)</t>
  </si>
  <si>
    <t>Type</t>
  </si>
  <si>
    <t>Emission Rate</t>
  </si>
  <si>
    <t>Units</t>
  </si>
  <si>
    <t>GHG Emission Factors</t>
  </si>
  <si>
    <t>Natural Gas GHG Emission Factors</t>
  </si>
  <si>
    <t>California Average Grid Electricity GHG Emission Factors</t>
  </si>
  <si>
    <t>(MTCO2e/MWh)</t>
  </si>
  <si>
    <t>(MTCO2e/kWh)</t>
  </si>
  <si>
    <t>(lbs/MWh)</t>
  </si>
  <si>
    <t>(lbs/kWh)</t>
  </si>
  <si>
    <t>Criteria Pollutant Natural Gas Emission Factors</t>
  </si>
  <si>
    <t>Large Wall-Fired Boilers (&gt;100)</t>
  </si>
  <si>
    <t>Controlled - flue gas recirculation</t>
  </si>
  <si>
    <t>Combustor Type
(MMBtu/Hr Heat Input)</t>
  </si>
  <si>
    <t>(MT/MWh)</t>
  </si>
  <si>
    <t>(MT/kWh)</t>
  </si>
  <si>
    <t>Pollutant</t>
  </si>
  <si>
    <t xml:space="preserve"> (lb/MMBtu)</t>
  </si>
  <si>
    <t xml:space="preserve"> (MT/MMBtu)</t>
  </si>
  <si>
    <t>(lb/therm)</t>
  </si>
  <si>
    <t>(MT/therm)</t>
  </si>
  <si>
    <t>ROG</t>
  </si>
  <si>
    <t>PM</t>
  </si>
  <si>
    <t>Emission Factors for PM and ROG from Natural Gas Combustion</t>
  </si>
  <si>
    <t>Criteria Pollutant California Average Grid Electricity Emission Factors</t>
  </si>
  <si>
    <t>Tool</t>
  </si>
  <si>
    <t>Compressor controls and system optimization</t>
  </si>
  <si>
    <t>Machine Drive controls and upgrades</t>
  </si>
  <si>
    <t>Mechanical dewatering</t>
  </si>
  <si>
    <t>Advanced motors and controls, including variable frequency drives (VFDs)</t>
  </si>
  <si>
    <t>Refrigeration optimization</t>
  </si>
  <si>
    <t>Drying equipment</t>
  </si>
  <si>
    <t>Some applicant-provided data may require additional documentation to substantiate the inputs.  The expected documentation includes, but is not limited to, that described in the table below, organized by quantifiable project component.</t>
  </si>
  <si>
    <t>Process equipment insulation</t>
  </si>
  <si>
    <t>Steam traps, condensate return, heat recovery</t>
  </si>
  <si>
    <t>Evaporators</t>
  </si>
  <si>
    <t xml:space="preserve">Boilers / economizers
</t>
  </si>
  <si>
    <t>Alternatives to natural gas or other fossil fuels (e.g., for dewatering, sterilization, etc.)</t>
  </si>
  <si>
    <t>Internal metering, software, and controls (to manage and control electricity and natural gas coupled with a project that reduces energy usage)</t>
  </si>
  <si>
    <t>Other types of controls, such as compressed air, automatic blow down for boilers</t>
  </si>
  <si>
    <t>Waste heat to power</t>
  </si>
  <si>
    <t>Other</t>
  </si>
  <si>
    <t>ü</t>
  </si>
  <si>
    <t>Total FPIP GGRF Funds Requested ($):</t>
  </si>
  <si>
    <t>Project Component</t>
  </si>
  <si>
    <t>Inputs</t>
  </si>
  <si>
    <t>Required</t>
  </si>
  <si>
    <t>Project ID:</t>
  </si>
  <si>
    <t>Natural Gas Savings (therm/yr)</t>
  </si>
  <si>
    <t>Will the project increase residential, commercial, public-sector or industrial energy efficiency or renewable energy generation?</t>
  </si>
  <si>
    <t>Will the project directly benefit priority populations by providing jobs or jobs training, using GGRF funds for labor and/or training?</t>
  </si>
  <si>
    <t>Does the project target jobs (using formal targeted hiring strategies) or provide job training to residents of the community that was selected above?</t>
  </si>
  <si>
    <t>Does the project meet Step 1?</t>
  </si>
  <si>
    <t>Does the project meet Step 2?</t>
  </si>
  <si>
    <t>Does the project meet Step 3 (corresponding to Step 1)?</t>
  </si>
  <si>
    <t>AB 1550 Criteria Table: Step 1</t>
  </si>
  <si>
    <t>None</t>
  </si>
  <si>
    <t>Disadvantaged and Low-Income Community</t>
  </si>
  <si>
    <t>Disadvantaged Community</t>
  </si>
  <si>
    <t>Low-Income Community</t>
  </si>
  <si>
    <t>Buffer Zone</t>
  </si>
  <si>
    <t>Machine drive controls and upgrades</t>
  </si>
  <si>
    <t>Description of system improvement</t>
  </si>
  <si>
    <t>Equipment Information</t>
  </si>
  <si>
    <t>Type of Facility</t>
  </si>
  <si>
    <t>Year-Round Facility</t>
  </si>
  <si>
    <t>Seasonal Facility</t>
  </si>
  <si>
    <t>Quantification Period (Years)</t>
  </si>
  <si>
    <t>GWPs of Refrigerants</t>
  </si>
  <si>
    <t>Emission Reduction Factor</t>
  </si>
  <si>
    <t>Unit</t>
  </si>
  <si>
    <t>Default Value</t>
  </si>
  <si>
    <t>MTCO2e/metric ton</t>
  </si>
  <si>
    <t>R-22</t>
  </si>
  <si>
    <t>R-134a</t>
  </si>
  <si>
    <t>R-404A</t>
  </si>
  <si>
    <t>R-407A</t>
  </si>
  <si>
    <t>R-11</t>
  </si>
  <si>
    <t>R-12</t>
  </si>
  <si>
    <t>R-13</t>
  </si>
  <si>
    <t>R-13b1</t>
  </si>
  <si>
    <t>R-14</t>
  </si>
  <si>
    <t>R-23</t>
  </si>
  <si>
    <t>R-32</t>
  </si>
  <si>
    <t>R-113</t>
  </si>
  <si>
    <t>R-114</t>
  </si>
  <si>
    <t>R-115</t>
  </si>
  <si>
    <t>R-116</t>
  </si>
  <si>
    <t>R-123</t>
  </si>
  <si>
    <t>R-124</t>
  </si>
  <si>
    <t>R-125</t>
  </si>
  <si>
    <t>R-141b</t>
  </si>
  <si>
    <t>R-142b</t>
  </si>
  <si>
    <t>R-143a</t>
  </si>
  <si>
    <t>R-152a</t>
  </si>
  <si>
    <t>R-218</t>
  </si>
  <si>
    <t>R-225ca</t>
  </si>
  <si>
    <t>R-225cb</t>
  </si>
  <si>
    <t>R-227ea</t>
  </si>
  <si>
    <t>R-236fa</t>
  </si>
  <si>
    <t>R-245fa</t>
  </si>
  <si>
    <t>R-365mfc</t>
  </si>
  <si>
    <t>R-401A</t>
  </si>
  <si>
    <t>R-401B</t>
  </si>
  <si>
    <t>R-402A</t>
  </si>
  <si>
    <t>R-402B</t>
  </si>
  <si>
    <t>R-403B</t>
  </si>
  <si>
    <t>R-406A</t>
  </si>
  <si>
    <t>R-407C</t>
  </si>
  <si>
    <t>R-407F</t>
  </si>
  <si>
    <t>R-408A</t>
  </si>
  <si>
    <t>R-409A</t>
  </si>
  <si>
    <t>R-410A</t>
  </si>
  <si>
    <t>R-413A</t>
  </si>
  <si>
    <t>R-414A</t>
  </si>
  <si>
    <t>R-414B</t>
  </si>
  <si>
    <t>R-416A</t>
  </si>
  <si>
    <t>R-417A</t>
  </si>
  <si>
    <t>R-421A</t>
  </si>
  <si>
    <t>R-422A</t>
  </si>
  <si>
    <t>R-422B</t>
  </si>
  <si>
    <t>R-422C</t>
  </si>
  <si>
    <t>R-422D</t>
  </si>
  <si>
    <t>R-423A</t>
  </si>
  <si>
    <t>R-424A</t>
  </si>
  <si>
    <t>R-427A</t>
  </si>
  <si>
    <t>R-434A</t>
  </si>
  <si>
    <t>R-437A</t>
  </si>
  <si>
    <t>R-438A</t>
  </si>
  <si>
    <t>R-448A</t>
  </si>
  <si>
    <t>R-449</t>
  </si>
  <si>
    <t>R-500</t>
  </si>
  <si>
    <t>R-502</t>
  </si>
  <si>
    <t>R-503</t>
  </si>
  <si>
    <t>R-508B</t>
  </si>
  <si>
    <t>R-4310mee</t>
  </si>
  <si>
    <t>EP-88</t>
  </si>
  <si>
    <t>Hot Shot 2</t>
  </si>
  <si>
    <t>Isceon MO89</t>
  </si>
  <si>
    <t>Refrigerant Leakage Assumptions</t>
  </si>
  <si>
    <t>Average Annual Leak Rate</t>
  </si>
  <si>
    <t>Commercial Refrigeration systems with charge ≥ 2,000 lbs</t>
  </si>
  <si>
    <t>%</t>
  </si>
  <si>
    <t>Number of Identical Units</t>
  </si>
  <si>
    <t>Equipment Location /
Facility Identifier</t>
  </si>
  <si>
    <t>Type of Fan</t>
  </si>
  <si>
    <t>Standard</t>
  </si>
  <si>
    <t>Variable frequency or speed drive (VFD or VSD)</t>
  </si>
  <si>
    <t>ROG (lb)</t>
  </si>
  <si>
    <t>Total Emission Reductions</t>
  </si>
  <si>
    <t>Small Boilers (&lt;100)</t>
  </si>
  <si>
    <t>Uncontrolled</t>
  </si>
  <si>
    <t>Tangential - Fired Boilers (All sizes)</t>
  </si>
  <si>
    <t>Average of Combustor Types</t>
  </si>
  <si>
    <t>Low Carbon Fuel Production Program</t>
  </si>
  <si>
    <t>Qualifying Question</t>
  </si>
  <si>
    <t>Added Criteria Table</t>
  </si>
  <si>
    <t>Additional Potential Project Benefits to Priority Populations</t>
  </si>
  <si>
    <t>Energy Efficiency and Renewable Energy</t>
  </si>
  <si>
    <t>Job Training and Workforce Development</t>
  </si>
  <si>
    <t>Description / Additional Supporting Information</t>
  </si>
  <si>
    <t>Step 1 – Identify the Priority Population(s)
Evaluate the project against each of the following criteria.</t>
  </si>
  <si>
    <t>Step 2 – Address a Need
Identify an important community or household need and evaluate whether the project provides a benefit that meaningfully addresses that need.</t>
  </si>
  <si>
    <t>Step 3 – Provide a Benefit
Evaluate the project against each of the following criteria to determine if it provides direct, meaningful, and assured benefits to priority populations.
The benefit provided must directly address the identified need.</t>
  </si>
  <si>
    <t>Potentially Count towards AB 1550</t>
  </si>
  <si>
    <t>Does the project potentially provide benefits to priority populations?</t>
  </si>
  <si>
    <t>Fuel Type</t>
  </si>
  <si>
    <t>Price</t>
  </si>
  <si>
    <t>Gasoline</t>
  </si>
  <si>
    <t>per gallon</t>
  </si>
  <si>
    <t>Diesel</t>
  </si>
  <si>
    <t>Compressed Natural Gas (CNG)</t>
  </si>
  <si>
    <t>per cubic foot</t>
  </si>
  <si>
    <t>Liquefied Natural Gas (LNG)</t>
  </si>
  <si>
    <t>per DGE</t>
  </si>
  <si>
    <t>Ethanol (E85)</t>
  </si>
  <si>
    <t>Propane</t>
  </si>
  <si>
    <t>Biodiesel (B5/B20)</t>
  </si>
  <si>
    <t>per kilogram</t>
  </si>
  <si>
    <t>Energy Type</t>
  </si>
  <si>
    <t>Electricity</t>
  </si>
  <si>
    <t>per kWh</t>
  </si>
  <si>
    <t>Natural Gas</t>
  </si>
  <si>
    <t>Reference</t>
  </si>
  <si>
    <t>https://www.arb.ca.gov/cc/capandtrade/auctionproceeds/final_energyfuelcost_am.pdf</t>
  </si>
  <si>
    <t>per therm</t>
  </si>
  <si>
    <t>Co-Benefits</t>
  </si>
  <si>
    <t>Renewable Electricity Generation (kWh)</t>
  </si>
  <si>
    <t>Total GGRF Funds</t>
  </si>
  <si>
    <t>Criteria and Toxic Air Pollutant Emission Reductions</t>
  </si>
  <si>
    <t>Local</t>
  </si>
  <si>
    <t>Remote</t>
  </si>
  <si>
    <t>Criteria and Toxic Air Pollutants</t>
  </si>
  <si>
    <t>Default</t>
  </si>
  <si>
    <t>Project Life (Years)</t>
  </si>
  <si>
    <t>Renewable Electricity Generation</t>
  </si>
  <si>
    <t>Renewable Natural Gas Production</t>
  </si>
  <si>
    <t>Quantification Period</t>
  </si>
  <si>
    <t>Total for Air Pollutants</t>
  </si>
  <si>
    <t>Total for GHGs</t>
  </si>
  <si>
    <t>References</t>
  </si>
  <si>
    <t>EPA Emission Factors for Greenhouse Gas Inventories, as of July 7, 2017, available online at:</t>
  </si>
  <si>
    <t>https://www.epa.gov/sites/production/files/2018-03/documents/emission-factors_mar_2018_0.pdf</t>
  </si>
  <si>
    <t>For the purposes of GGRF quantification methodologies, CARB developed a California grid electricity emission factor based on total in-state and imported electricity emissions divided by total consumption.  Emissions data were obtained from the CARB GHG inventory, last updated June 2018, available online at:</t>
  </si>
  <si>
    <t>https://www.arb.ca.gov/cc/inventory/data/tables/ghg_inventory_sector_sum_2000-16.pdf</t>
  </si>
  <si>
    <t xml:space="preserve">Consumption data  were obtained from the CEC Energy Almanac, last updated May 2018 available online at: </t>
  </si>
  <si>
    <t>http://www.energy.ca.gov/almanac/electricity_data/electricity_generation.html</t>
  </si>
  <si>
    <t>All Chapters included in Volume 1 are located at:</t>
  </si>
  <si>
    <t>https://www.epa.gov/air-emissions-factors-and-quantification/ap-42-compilation-air-emission-factors</t>
  </si>
  <si>
    <t>Natural gas emission factors for criteria pollutants - US EPA - AP-42, vol. 1, CH 1.4: Natural Gas Combustion found at:</t>
  </si>
  <si>
    <t>https://www3.epa.gov/ttnchie1/ap42/ch01/final/c01s04.pdf</t>
  </si>
  <si>
    <t xml:space="preserve">California Air Resources Board. January 2009. Definitions of VOC and ROG. </t>
  </si>
  <si>
    <t>https://www.arb.ca.gov/ei/speciate/voc_rog_dfn_1_09.pdf</t>
  </si>
  <si>
    <t>Criteria pollutant data is derived from CARB's criteria pollutant emissions inventory for statewide stationary sources of fuel combustion for electric utilities and cogeneration. The latest update is based on 2012 estimated annual average emissions. Criteria pollutant emissions data are available online at:</t>
  </si>
  <si>
    <t>https://www.arb.ca.gov/app/emsinv/2017/emssumcat_query.php?F_YR=2012&amp;F_DIV=-4&amp;F_SEASON=A&amp;SP=SIP105ADJ&amp;F_AREA=CA#0</t>
  </si>
  <si>
    <t xml:space="preserve">Consumption data for in-state generation were obtained from the CEC Energy Almanac, last updated May 2018 available online at: </t>
  </si>
  <si>
    <t>CARB Refrigerant Management Program (Weighted GWP of 2020 Cold Storage Inventory)</t>
  </si>
  <si>
    <t>CARB Refrigerant Management Program</t>
  </si>
  <si>
    <t>CARB Refrigerant Management Program (Used as default refrigerant for TRUs)</t>
  </si>
  <si>
    <t>CARB's California’s High Global Warming Potential Gases Emission Inventory Emission Inventory Methodology and Technical Support Document (2016)</t>
  </si>
  <si>
    <t>Refrigerant Information (if applicable)</t>
  </si>
  <si>
    <t>Baseline Refrigerant</t>
  </si>
  <si>
    <t>Project Refrigerant
(After Installation of the Tier I Measures)</t>
  </si>
  <si>
    <t xml:space="preserve">R-507 </t>
  </si>
  <si>
    <t>R-717 (Ammonia)</t>
  </si>
  <si>
    <t>R-744 (Carbon Dioxide)</t>
  </si>
  <si>
    <t>R-290 (Propane)</t>
  </si>
  <si>
    <t>R-600a (Isobutane)</t>
  </si>
  <si>
    <t>R-170 (Ethane)</t>
  </si>
  <si>
    <t>R-601 (Pentane)</t>
  </si>
  <si>
    <t>R-161 (Fluoroethane)</t>
  </si>
  <si>
    <t>https://ww2.arb.ca.gov/resources/documents/high-gwp-refrigerants</t>
  </si>
  <si>
    <t>Refrigerant Charge (lb)</t>
  </si>
  <si>
    <t>Type of Refrigerant</t>
  </si>
  <si>
    <t>Leakage Rate (%/yr)</t>
  </si>
  <si>
    <t>Unit Conversions</t>
  </si>
  <si>
    <t>g</t>
  </si>
  <si>
    <t>1 kWh =</t>
  </si>
  <si>
    <t>1 MT =</t>
  </si>
  <si>
    <t>1 g =</t>
  </si>
  <si>
    <t>lb</t>
  </si>
  <si>
    <t xml:space="preserve">1 MT = </t>
  </si>
  <si>
    <t>1 lb =</t>
  </si>
  <si>
    <t>MMBTU</t>
  </si>
  <si>
    <t>Refrigerants</t>
  </si>
  <si>
    <t>Type of Boiler</t>
  </si>
  <si>
    <t>Electric</t>
  </si>
  <si>
    <t>Large WFB: Uncontrolled (Pre-NSPS)</t>
  </si>
  <si>
    <t>Large WFB: Uncontrolled (Post-NSPS)</t>
  </si>
  <si>
    <t>Large WFB: Controlled - Flue gas recirculation</t>
  </si>
  <si>
    <t>Small WFB: Uncontrolled</t>
  </si>
  <si>
    <t>TFB (All sizes): Uncontrolled</t>
  </si>
  <si>
    <t>TFB (All sizes): Controlled - Flue gas recirculation</t>
  </si>
  <si>
    <t>Component(s)</t>
  </si>
  <si>
    <t>Definitions of Key Terms</t>
  </si>
  <si>
    <t>Small WFB</t>
  </si>
  <si>
    <t>Large WFB</t>
  </si>
  <si>
    <t>TFB</t>
  </si>
  <si>
    <t>Tangential-Fired Boiler</t>
  </si>
  <si>
    <t>Small Wall-Fired Boiler (&lt;100 MMBtu/Hr Heat Input)</t>
  </si>
  <si>
    <t>Baseline Annual Energy Usage</t>
  </si>
  <si>
    <t>Project Annual Energy Usage
(After Installation of the Tier I Measures)</t>
  </si>
  <si>
    <t>Annual Electricity Usage per Unit (kWh/yr)</t>
  </si>
  <si>
    <t>Annual Natural Gas Usage per Unit (therm/yr)</t>
  </si>
  <si>
    <t>Annual Estimated Energy Reductions</t>
  </si>
  <si>
    <t>Three-Phase Power (kW)</t>
  </si>
  <si>
    <t>Large Wall-Fired Boiler (&gt;100 MMBtu/Hr Heat Input)</t>
  </si>
  <si>
    <t>Power Factor (%)</t>
  </si>
  <si>
    <t>RMS Current, mean of three phases (A)</t>
  </si>
  <si>
    <t>Nameplate Rated Horsepower (HP)</t>
  </si>
  <si>
    <t>Efficiency at Full Rated Load (%)</t>
  </si>
  <si>
    <t>Input power at Full Rated Load (kW)</t>
  </si>
  <si>
    <t>RMS Voltage, mean line-to-line of three phases (V)</t>
  </si>
  <si>
    <t>Annual Operating Hours (hrs/yr)</t>
  </si>
  <si>
    <t>MEASUR</t>
  </si>
  <si>
    <t>AIRMaster+</t>
  </si>
  <si>
    <t>FPIP Benefits Calculator Tool</t>
  </si>
  <si>
    <t>Load (%)</t>
  </si>
  <si>
    <t>Speed (%)</t>
  </si>
  <si>
    <t>Annual Hours of Operation (hrs/yr)</t>
  </si>
  <si>
    <t>Baseline Motor Information (if applicable)</t>
  </si>
  <si>
    <t>Type of Motor</t>
  </si>
  <si>
    <t>Average Load (%)</t>
  </si>
  <si>
    <t>Efficiency Under Actual Load Conditions (%)</t>
  </si>
  <si>
    <t>Baseline Standard Motor Inputs</t>
  </si>
  <si>
    <t>Motor Calculator Tools</t>
  </si>
  <si>
    <t>Project Motor Information (if applicable)</t>
  </si>
  <si>
    <t>Project Standard Motor Inputs</t>
  </si>
  <si>
    <t>Total Annual Electricity Reduction (kWh/yr)</t>
  </si>
  <si>
    <t>Total Annual         Natural Gas Reduction (therm/yr)</t>
  </si>
  <si>
    <t>• Screenshots of completed thrid-party tool
• Documentation to support energy consumption estimates (e.g., equipment specification sheets, metering data)</t>
  </si>
  <si>
    <t>• Documentation to support energy consumption estimates (e.g., equipment specification sheets, metering data)</t>
  </si>
  <si>
    <t>Project Life (Years):</t>
  </si>
  <si>
    <t>Method of Calculation</t>
  </si>
  <si>
    <t>Third-Party Tool: MEASUR</t>
  </si>
  <si>
    <t>Third-Party Tool: AIRMaster+</t>
  </si>
  <si>
    <t>Specification Sheets</t>
  </si>
  <si>
    <t>Metering Data</t>
  </si>
  <si>
    <t>Operating Condition</t>
  </si>
  <si>
    <t>#1</t>
  </si>
  <si>
    <t>#2</t>
  </si>
  <si>
    <t>#3</t>
  </si>
  <si>
    <t>#4</t>
  </si>
  <si>
    <t>#5</t>
  </si>
  <si>
    <t>#6</t>
  </si>
  <si>
    <t>#7</t>
  </si>
  <si>
    <t>#8</t>
  </si>
  <si>
    <t>#9</t>
  </si>
  <si>
    <t>#10</t>
  </si>
  <si>
    <t>Project VFD/VSD Motor Inputs</t>
  </si>
  <si>
    <t>Baseline VFD/VSD Motor Inputs</t>
  </si>
  <si>
    <t>Total Project Annual Electricity Usage (kWh/yr)</t>
  </si>
  <si>
    <t>Total Baseline Annual Electricity Usage (kWh/yr)</t>
  </si>
  <si>
    <t>Baseline Motor Inputs</t>
  </si>
  <si>
    <t>Project Motor Inputs</t>
  </si>
  <si>
    <t>Energy Usage Calculation Method</t>
  </si>
  <si>
    <t>Cyrus.Ghandi@energy.ca.gov</t>
  </si>
  <si>
    <t>AGENCY</t>
  </si>
  <si>
    <t>PROGRAM</t>
  </si>
  <si>
    <t>PROJ_ID</t>
  </si>
  <si>
    <t>PROJ_NAME</t>
  </si>
  <si>
    <t>PROJ_TYPE</t>
  </si>
  <si>
    <t>PROJ_DESC</t>
  </si>
  <si>
    <t>ADDRESS</t>
  </si>
  <si>
    <t>LAT_LON</t>
  </si>
  <si>
    <t>EXP_RECORD_DATE</t>
  </si>
  <si>
    <t>DATE_SELECTED</t>
  </si>
  <si>
    <t>DATE_AWARDED</t>
  </si>
  <si>
    <t>PROJ_COMPLETE_DATE</t>
  </si>
  <si>
    <t>DATE_OP</t>
  </si>
  <si>
    <t>TOTAL_COST</t>
  </si>
  <si>
    <t>TOTAL_GGRF_FUNDING</t>
  </si>
  <si>
    <t>FY_FUNDING</t>
  </si>
  <si>
    <t>PROJ_MATCH_FUNDS</t>
  </si>
  <si>
    <t>QUANT_METHOD_DATE</t>
  </si>
  <si>
    <t>PROJ_LIFE</t>
  </si>
  <si>
    <t>EST_GHG_REDUCTIONS</t>
  </si>
  <si>
    <t>GHG_RED_START</t>
  </si>
  <si>
    <t>GOV_PILLAR_LIST</t>
  </si>
  <si>
    <t>OTHER_STATE_PPI</t>
  </si>
  <si>
    <t>OTHER_STATE_PPI_DESC</t>
  </si>
  <si>
    <t>SCOPING_PLAN_MEASURES</t>
  </si>
  <si>
    <t>EST_TOTAL_DPM_RED</t>
  </si>
  <si>
    <t>EST_TOTAL_NOX_RED</t>
  </si>
  <si>
    <t>EST_TOTAL_PM25_RED</t>
  </si>
  <si>
    <t>EST_TOTAL_ROG_RED</t>
  </si>
  <si>
    <t>ENERGY_COST_SAVINGS</t>
  </si>
  <si>
    <t>EST_FUEL_RED</t>
  </si>
  <si>
    <t>EST_ENERGY_SAVED_KWH</t>
  </si>
  <si>
    <t>EST_ENERGY_SAVED_THERM</t>
  </si>
  <si>
    <t>EST_WATER_SAVED_GAL</t>
  </si>
  <si>
    <t>EST_ENERGY_GEN_KWH</t>
  </si>
  <si>
    <t>PROJ_BENEFITS_DESC</t>
  </si>
  <si>
    <t>CES_VERSION</t>
  </si>
  <si>
    <t>DAC3_YN</t>
  </si>
  <si>
    <t>LOW_INCOME_YN</t>
  </si>
  <si>
    <t>BUFFER_YN</t>
  </si>
  <si>
    <t>DAC_TABLE_CHOICE</t>
  </si>
  <si>
    <t>FG17_COMM_NEED</t>
  </si>
  <si>
    <t>FG17_COMM_NEED_QUAL</t>
  </si>
  <si>
    <t>FG17_BENEFIT</t>
  </si>
  <si>
    <t>DAC_QUALITATIVE</t>
  </si>
  <si>
    <t>POTENTIAL_DAC3_COUNT</t>
  </si>
  <si>
    <t>POTENTIAL_DAC3_AMT</t>
  </si>
  <si>
    <t>POTENTIAL_LOW_INCOME_COUNT</t>
  </si>
  <si>
    <t>POTENTIAL_LOW_INCOME_AMT</t>
  </si>
  <si>
    <t>POTENTIAL_BUFFER_COUNT</t>
  </si>
  <si>
    <t>POTENTIAL_BUFFER_AMT</t>
  </si>
  <si>
    <t>AB_1550_CHOICE</t>
  </si>
  <si>
    <t>DAC3_COUNT</t>
  </si>
  <si>
    <t>DAC3_AMT</t>
  </si>
  <si>
    <t>LOW_INCOME_COUNT</t>
  </si>
  <si>
    <t>LOW_INCOME_AMT</t>
  </si>
  <si>
    <t>BUFFER_COUNT</t>
  </si>
  <si>
    <t>BUFFER_AMT</t>
  </si>
  <si>
    <t>PROJ_COUNT</t>
  </si>
  <si>
    <t>Agency</t>
  </si>
  <si>
    <t>Subprogram</t>
  </si>
  <si>
    <t>Project ID</t>
  </si>
  <si>
    <t>Project Name</t>
  </si>
  <si>
    <t>Project Type</t>
  </si>
  <si>
    <t>Project Description</t>
  </si>
  <si>
    <t>Project Address</t>
  </si>
  <si>
    <t>Project Latitude and Longitude (degrees)</t>
  </si>
  <si>
    <t>Expenditure Record Date</t>
  </si>
  <si>
    <t>Date Selected</t>
  </si>
  <si>
    <t>Date Awarded</t>
  </si>
  <si>
    <t>Project Completion Date</t>
  </si>
  <si>
    <t>Date Operational</t>
  </si>
  <si>
    <t>Total Project Cost ($)</t>
  </si>
  <si>
    <t>Total GGRF Funding Amount from this Program ($)</t>
  </si>
  <si>
    <t>Fiscal Year(s)</t>
  </si>
  <si>
    <t>Total Matching Funds ($)</t>
  </si>
  <si>
    <t>Quantification Methodology Date</t>
  </si>
  <si>
    <t>Quantification Period (years)</t>
  </si>
  <si>
    <t>GHG Emission Reductions (MTCO2E)</t>
  </si>
  <si>
    <t>Date GHG Emission Reductions Begin</t>
  </si>
  <si>
    <t>Governor’s Pillars (1;2;3;4;5;6)</t>
  </si>
  <si>
    <t>Other State Policies, Plans, or Initiatives? (Y/N)</t>
  </si>
  <si>
    <t>Describe other State Policies, Plans, or Initiatives</t>
  </si>
  <si>
    <t>Support Scoping Plan? (Y/N)</t>
  </si>
  <si>
    <t>Fossil Fuel Based Transportation Fuel Use Reductions (gallons)</t>
  </si>
  <si>
    <t>Describe Co-benefits</t>
  </si>
  <si>
    <t>CalEnviroScreen Version</t>
  </si>
  <si>
    <t>Benefit Criteria Table</t>
  </si>
  <si>
    <t>Qualifying Disadvantaged Community Benefit Count</t>
  </si>
  <si>
    <t>Qualifying Disadvantaged Community Benefit Amount ($)</t>
  </si>
  <si>
    <t>Qualifying Low-income Count</t>
  </si>
  <si>
    <t>Qualifying Low-income Amount ($)</t>
  </si>
  <si>
    <t>Qualifying 1/2-mile Low-income Buffer Count</t>
  </si>
  <si>
    <t>Qualifying 1/2-mile Low-income Buffer Amount ($)</t>
  </si>
  <si>
    <t>Select a Priority Population</t>
  </si>
  <si>
    <t>Claimed Disadvantaged Communities Benefit Count</t>
  </si>
  <si>
    <t>Claimed Disadvantaged Communities Benefit Amount ($)</t>
  </si>
  <si>
    <t>Claimed Low-income Count</t>
  </si>
  <si>
    <t>Claimed Low-income Amount ($)</t>
  </si>
  <si>
    <t>Claimed Low-income 1/2-mile Buffer Count</t>
  </si>
  <si>
    <t>Claimed Low-income 1/2-mile Buffer Amount ($)</t>
  </si>
  <si>
    <t>Count</t>
  </si>
  <si>
    <t>California Energy Commission</t>
  </si>
  <si>
    <t>Project Address:</t>
  </si>
  <si>
    <t>This Benefits Calculator Tool may require data inputs obtained from several third-party tools.  Information for using each of these tools is available in the user guide (see above). The following third-party tools may be required to use this Benefits Calculator Tool:</t>
  </si>
  <si>
    <t>This worksheet is used for determining whether and/or how the project provides benefits to priority populations, per Assembly Bill 1550 requirements. By default, FPIP projects are evaluated using the benefit criteria table for Energy Efficiency and Renewable Energy. However, FPIP projects may also provide benefits related to Job Training and Workforce Development. 
Evaluation for whether projects benefit priority populations uses a 3-step process. If the project meets a criteria in Steps 1, 2, and 3, it may be considered as providing direct, meaningful, and assured benefits to priority populations and may be counted toward statutory investment minimums. The benefit criteria table for Energy Efficiency and Renewable Energy is available at:</t>
  </si>
  <si>
    <t>Notes</t>
  </si>
  <si>
    <t>Other (please provide a description in the "Notes" column)</t>
  </si>
  <si>
    <t>Annual Renewable Electricity Generation,
if applicable (kWh/year)</t>
  </si>
  <si>
    <t>Annual Renewable Natural Gas Production,
if applicable (therm/year)</t>
  </si>
  <si>
    <t>Annual Water Use Reductions,
if applicable (gallons/year)</t>
  </si>
  <si>
    <t>Solar Thermal</t>
  </si>
  <si>
    <t>Microgrids</t>
  </si>
  <si>
    <t>Boilers, economizers</t>
  </si>
  <si>
    <t>Low global warming potential refrigerants</t>
  </si>
  <si>
    <t>Advanced motors and controls including variable frequency drives</t>
  </si>
  <si>
    <t>*Expand hidden rows for additional motor inputs</t>
  </si>
  <si>
    <t>Tier</t>
  </si>
  <si>
    <t>Tier I</t>
  </si>
  <si>
    <t>Tier II</t>
  </si>
  <si>
    <t>Component / Technology</t>
  </si>
  <si>
    <t>Internal metering and software to manage and control energy usage, as part of a larger project that reduces energy usage</t>
  </si>
  <si>
    <t>Other types of controls, such as compressed air, automatic blow down for boilers and system optimization</t>
  </si>
  <si>
    <t>Tier I Components - Inputs_General</t>
  </si>
  <si>
    <t>Tier II Components - Inputs_General</t>
  </si>
  <si>
    <t>Renewable energy generation, such as biogas production</t>
  </si>
  <si>
    <t>Fuel switching</t>
  </si>
  <si>
    <t>Other Tier II technologies that meet eligibility criteria (please provide a description in the "Notes" column)</t>
  </si>
  <si>
    <t>Other Tier I technologies that meet eligibility criteria (please provide a description in the "Notes" column)</t>
  </si>
  <si>
    <t>Inputs_Refrigerants Tab</t>
  </si>
  <si>
    <t>Electricity Savings
(kWh/yr)</t>
  </si>
  <si>
    <t>TIER I</t>
  </si>
  <si>
    <t>TIER II</t>
  </si>
  <si>
    <t>Inputs_General Tab &amp; Inputs_Motors Tab</t>
  </si>
  <si>
    <t>Co-benefits</t>
  </si>
  <si>
    <t>Baseline</t>
  </si>
  <si>
    <t>Project</t>
  </si>
  <si>
    <t>NOx Calcs - Reporting</t>
  </si>
  <si>
    <t>Tier I Components - Inputs_Refrigerants</t>
  </si>
  <si>
    <t>This Final FPIP Benefits Calculator Tool uses methods described in the supporting Final FPIP Quantification Methodology. Other co-benefits estimated in this and other benefits calculator tools use methods described in CARB's Co-benefit Assessment Methodologies. All CARB Co-benefit Assessment Methodologies are available at:</t>
  </si>
  <si>
    <t>Annual GHG Summary</t>
  </si>
  <si>
    <t>Total GHG Summary</t>
  </si>
  <si>
    <t>http://www.arb.ca.gov/cci-resources.</t>
  </si>
  <si>
    <t>http://www.arb.ca.gov/cci-cobenefits.</t>
  </si>
  <si>
    <t>Refrigeration optimization or replacement</t>
  </si>
  <si>
    <t> Questions on this Benefits Calculator Tool should be sent to:</t>
  </si>
  <si>
    <t xml:space="preserve"> For more information on CARB’s efforts to support implementation of California Climate Investments, see: </t>
  </si>
  <si>
    <t> Questions pertaining to the FPIP should be sent to:</t>
  </si>
  <si>
    <t> Manufacturing Energy Assessment Software for Utility Reduction (MEASUR)</t>
  </si>
  <si>
    <t> AIRMaster+</t>
  </si>
  <si>
    <r>
      <rPr>
        <sz val="12"/>
        <rFont val="Avenir LT Std 55 Roman"/>
        <family val="2"/>
      </rPr>
      <t xml:space="preserve">Is the project located within a disadvantaged community census tract, low-income community, both disadvantaged and low-income community, buffer zone, or none of the above? Use the AB 1550 mapping tool available at: </t>
    </r>
    <r>
      <rPr>
        <u/>
        <sz val="12"/>
        <color theme="10"/>
        <rFont val="Avenir LT Std 55 Roman"/>
        <family val="2"/>
      </rPr>
      <t>https://www.arb.ca.gov/cc/capandtrade/auctionproceeds/communityinvestments.htm</t>
    </r>
  </si>
  <si>
    <r>
      <rPr>
        <b/>
        <sz val="12"/>
        <rFont val="Avenir LT Std 55 Roman"/>
        <family val="2"/>
      </rPr>
      <t>A. Recommended Approach:</t>
    </r>
    <r>
      <rPr>
        <sz val="12"/>
        <rFont val="Avenir LT Std 55 Roman"/>
        <family val="2"/>
      </rPr>
      <t xml:space="preserve"> Host community meetings, workshops, outreach efforts, or public meetings as part of the planning process to engage local residents and community groups for input on community or household needs, and document how the received input was considered in the design and/or selection of projects to address those needs.</t>
    </r>
  </si>
  <si>
    <r>
      <rPr>
        <b/>
        <sz val="12"/>
        <rFont val="Avenir LT Std 55 Roman"/>
        <family val="2"/>
      </rPr>
      <t xml:space="preserve">B. Recommended Approach: </t>
    </r>
    <r>
      <rPr>
        <sz val="12"/>
        <rFont val="Avenir LT Std 55 Roman"/>
        <family val="2"/>
      </rPr>
      <t>Receive documentation of support from local community-based organizations and/or residents (e.g., letters, emails) identifying a need that the project addresses and demonstrating that the project has broad community support.</t>
    </r>
  </si>
  <si>
    <r>
      <rPr>
        <sz val="12"/>
        <rFont val="Avenir LT Std 55 Roman"/>
        <family val="2"/>
      </rPr>
      <t>C. Alternative Approach: Where direct engagement is infeasible, look at the individual factors in CalEnviroScreen that are most impacting an identified disadvantaged or low-income community (i.e., factors that score above the 75th percentile), and confirm that the project will reduce the impacts of at least one of those factors.</t>
    </r>
    <r>
      <rPr>
        <u/>
        <sz val="12"/>
        <color theme="10"/>
        <rFont val="Avenir LT Std 55 Roman"/>
        <family val="2"/>
      </rPr>
      <t xml:space="preserve">
https://oehha.ca.gov/calenviroscreen/report/calenviroscreen-30</t>
    </r>
  </si>
  <si>
    <r>
      <rPr>
        <sz val="12"/>
        <rFont val="Avenir LT Std 55 Roman"/>
        <family val="2"/>
      </rPr>
      <t>D. Alternative Approach: Where direct engagement is infeasible, refer to the list of common needs for priority populations in CARB’s Funding Guidelines Table 5 and confirm that the project addresses at least one listed need.</t>
    </r>
    <r>
      <rPr>
        <u/>
        <sz val="12"/>
        <color theme="10"/>
        <rFont val="Avenir LT Std 55 Roman"/>
        <family val="2"/>
      </rPr>
      <t xml:space="preserve">
https://www.arb.ca.gov/cc/capandtrade/auctionproceeds/2018-funding-guidelines.pdf</t>
    </r>
  </si>
  <si>
    <r>
      <rPr>
        <b/>
        <sz val="12"/>
        <rFont val="Avenir LT Std 55 Roman"/>
        <family val="2"/>
      </rPr>
      <t>A1.</t>
    </r>
    <r>
      <rPr>
        <sz val="12"/>
        <rFont val="Avenir LT Std 55 Roman"/>
        <family val="2"/>
      </rPr>
      <t xml:space="preserve"> Project provides energy efficiency upgrades to residents of a disadvantaged or low-income community or a low-income household (e.g. single- or multi-family housing units, shelters, college/university campus housing).</t>
    </r>
  </si>
  <si>
    <r>
      <rPr>
        <b/>
        <sz val="12"/>
        <rFont val="Avenir LT Std 55 Roman"/>
        <family val="2"/>
      </rPr>
      <t>B1.</t>
    </r>
    <r>
      <rPr>
        <sz val="12"/>
        <rFont val="Avenir LT Std 55 Roman"/>
        <family val="2"/>
      </rPr>
      <t xml:space="preserve"> Project provides renewable energy and direct energy cost savings to residents of disadvantaged or low-income communities, or low-income households (e.g. solar photovoltaic systems or community solar).</t>
    </r>
  </si>
  <si>
    <r>
      <rPr>
        <b/>
        <sz val="12"/>
        <rFont val="Avenir LT Std 55 Roman"/>
        <family val="2"/>
      </rPr>
      <t>C1.</t>
    </r>
    <r>
      <rPr>
        <sz val="12"/>
        <rFont val="Avenir LT Std 55 Roman"/>
        <family val="2"/>
      </rPr>
      <t xml:space="preserve"> Project reduces on-site criteria air pollutant or toxic air contaminant emissions through reduction of fossil fuel consumption via efficiency improvements or electrification.</t>
    </r>
  </si>
  <si>
    <r>
      <rPr>
        <b/>
        <sz val="12"/>
        <rFont val="Avenir LT Std 55 Roman"/>
        <family val="2"/>
      </rPr>
      <t>D1.</t>
    </r>
    <r>
      <rPr>
        <sz val="12"/>
        <rFont val="Avenir LT Std 55 Roman"/>
        <family val="2"/>
      </rPr>
      <t xml:space="preserve"> Project reinvests energy or fuel cost savings that would otherwise be realized by the funding recipient into the same disadvantaged or low-income community, or to low-income households, to provide direct, meaningful, and assured benefits to residents.</t>
    </r>
  </si>
  <si>
    <r>
      <rPr>
        <b/>
        <sz val="12"/>
        <rFont val="Avenir LT Std 55 Roman"/>
        <family val="2"/>
      </rPr>
      <t xml:space="preserve">A2. </t>
    </r>
    <r>
      <rPr>
        <sz val="12"/>
        <rFont val="Avenir LT Std 55 Roman"/>
        <family val="2"/>
      </rPr>
      <t>Project provides high-quality (e.g., local living wages, health insurance, paid leave) jobs to priority populations.</t>
    </r>
  </si>
  <si>
    <r>
      <t>B2.</t>
    </r>
    <r>
      <rPr>
        <sz val="12"/>
        <rFont val="Avenir LT Std 55 Roman"/>
        <family val="2"/>
      </rPr>
      <t xml:space="preserve"> Project provides job training to priority populations that is part of a program with an established placement record.</t>
    </r>
  </si>
  <si>
    <r>
      <rPr>
        <b/>
        <sz val="12"/>
        <rFont val="Avenir LT Std 55 Roman"/>
        <family val="2"/>
      </rPr>
      <t xml:space="preserve">C2. </t>
    </r>
    <r>
      <rPr>
        <sz val="12"/>
        <rFont val="Avenir LT Std 55 Roman"/>
        <family val="2"/>
      </rPr>
      <t>Project provides job training to priority populations that includes capacity building that leads to industry-recognized credentials (e.g., certifications, certificates, degrees, licenses, other documentation of competency and qualifications).</t>
    </r>
  </si>
  <si>
    <r>
      <t>Estimated GHG Reductions (MTCO</t>
    </r>
    <r>
      <rPr>
        <b/>
        <vertAlign val="subscript"/>
        <sz val="12"/>
        <color theme="1"/>
        <rFont val="Avenir LT Std 55 Roman"/>
        <family val="2"/>
      </rPr>
      <t>2</t>
    </r>
    <r>
      <rPr>
        <b/>
        <sz val="12"/>
        <color theme="1"/>
        <rFont val="Avenir LT Std 55 Roman"/>
        <family val="2"/>
      </rPr>
      <t>e/yr)</t>
    </r>
  </si>
  <si>
    <r>
      <t>NO</t>
    </r>
    <r>
      <rPr>
        <b/>
        <vertAlign val="subscript"/>
        <sz val="12"/>
        <color theme="1"/>
        <rFont val="Avenir LT Std 55 Roman"/>
        <family val="2"/>
      </rPr>
      <t>x</t>
    </r>
    <r>
      <rPr>
        <b/>
        <sz val="12"/>
        <color theme="1"/>
        <rFont val="Avenir LT Std 55 Roman"/>
        <family val="2"/>
      </rPr>
      <t xml:space="preserve"> Emission Factor (lb/therm)</t>
    </r>
  </si>
  <si>
    <r>
      <rPr>
        <sz val="12"/>
        <rFont val="Avenir LT Std 55 Roman"/>
        <family val="2"/>
      </rPr>
      <t xml:space="preserve">Available at: </t>
    </r>
    <r>
      <rPr>
        <u/>
        <sz val="12"/>
        <color theme="10"/>
        <rFont val="Avenir LT Std 55 Roman"/>
        <family val="2"/>
      </rPr>
      <t>https://www.energy.gov/eere/amo/measur</t>
    </r>
  </si>
  <si>
    <r>
      <rPr>
        <sz val="12"/>
        <rFont val="Avenir LT Std 55 Roman"/>
        <family val="2"/>
      </rPr>
      <t xml:space="preserve">Available at: </t>
    </r>
    <r>
      <rPr>
        <u/>
        <sz val="12"/>
        <color theme="10"/>
        <rFont val="Avenir LT Std 55 Roman"/>
        <family val="2"/>
      </rPr>
      <t>https://www.energy.gov/eere/amo/articles/airmaster</t>
    </r>
  </si>
  <si>
    <r>
      <t>To be completed by</t>
    </r>
    <r>
      <rPr>
        <i/>
        <sz val="12"/>
        <rFont val="Avenir LT Std 55 Roman"/>
        <family val="2"/>
      </rPr>
      <t xml:space="preserve"> CEC</t>
    </r>
  </si>
  <si>
    <r>
      <rPr>
        <sz val="12"/>
        <rFont val="Avenir LT Std 55 Roman"/>
        <family val="2"/>
      </rPr>
      <t xml:space="preserve">Total FPIP </t>
    </r>
    <r>
      <rPr>
        <sz val="12"/>
        <color theme="1"/>
        <rFont val="Avenir LT Std 55 Roman"/>
        <family val="2"/>
      </rPr>
      <t>GGRF Funds Requested ($)</t>
    </r>
  </si>
  <si>
    <r>
      <t>Total Annual FPIP GGRF GHG Emission Reductions (MTCO</t>
    </r>
    <r>
      <rPr>
        <vertAlign val="subscript"/>
        <sz val="12"/>
        <rFont val="Avenir LT Std 55 Roman"/>
        <family val="2"/>
      </rPr>
      <t>2</t>
    </r>
    <r>
      <rPr>
        <sz val="12"/>
        <rFont val="Avenir LT Std 55 Roman"/>
        <family val="2"/>
      </rPr>
      <t>e/year)</t>
    </r>
  </si>
  <si>
    <r>
      <t>Total Annual GHG Emission Reductions (MTCO</t>
    </r>
    <r>
      <rPr>
        <vertAlign val="subscript"/>
        <sz val="12"/>
        <rFont val="Avenir LT Std 55 Roman"/>
        <family val="2"/>
      </rPr>
      <t>2</t>
    </r>
    <r>
      <rPr>
        <sz val="12"/>
        <rFont val="Avenir LT Std 55 Roman"/>
        <family val="2"/>
      </rPr>
      <t>e/year)</t>
    </r>
  </si>
  <si>
    <r>
      <t>Total FPIP GGRF GHG Emission Reductions (MTCO</t>
    </r>
    <r>
      <rPr>
        <vertAlign val="subscript"/>
        <sz val="12"/>
        <rFont val="Avenir LT Std 55 Roman"/>
        <family val="2"/>
      </rPr>
      <t>2</t>
    </r>
    <r>
      <rPr>
        <sz val="12"/>
        <rFont val="Avenir LT Std 55 Roman"/>
        <family val="2"/>
      </rPr>
      <t>e)</t>
    </r>
  </si>
  <si>
    <r>
      <t>Total GHG Emission Reductions (MTCO</t>
    </r>
    <r>
      <rPr>
        <vertAlign val="subscript"/>
        <sz val="12"/>
        <rFont val="Avenir LT Std 55 Roman"/>
        <family val="2"/>
      </rPr>
      <t>2</t>
    </r>
    <r>
      <rPr>
        <sz val="12"/>
        <rFont val="Avenir LT Std 55 Roman"/>
        <family val="2"/>
      </rPr>
      <t>e)</t>
    </r>
  </si>
  <si>
    <r>
      <t>Total GHG Emission Reductions per Total FPIP GGRF Funds (MTCO</t>
    </r>
    <r>
      <rPr>
        <vertAlign val="subscript"/>
        <sz val="12"/>
        <rFont val="Avenir LT Std 55 Roman"/>
        <family val="2"/>
      </rPr>
      <t>2</t>
    </r>
    <r>
      <rPr>
        <sz val="12"/>
        <rFont val="Avenir LT Std 55 Roman"/>
        <family val="2"/>
      </rPr>
      <t>e/$ million)</t>
    </r>
  </si>
  <si>
    <r>
      <t>Total GHG Emission Reductions per Total Funds (MTCO</t>
    </r>
    <r>
      <rPr>
        <vertAlign val="subscript"/>
        <sz val="12"/>
        <color theme="1"/>
        <rFont val="Avenir LT Std 55 Roman"/>
        <family val="2"/>
      </rPr>
      <t>2</t>
    </r>
    <r>
      <rPr>
        <sz val="12"/>
        <color theme="1"/>
        <rFont val="Avenir LT Std 55 Roman"/>
        <family val="2"/>
      </rPr>
      <t>e/$ million)</t>
    </r>
  </si>
  <si>
    <r>
      <rPr>
        <sz val="12"/>
        <rFont val="Avenir LT Std 55 Roman"/>
        <family val="2"/>
      </rPr>
      <t>FPIP GGR</t>
    </r>
    <r>
      <rPr>
        <sz val="12"/>
        <color theme="1"/>
        <rFont val="Avenir LT Std 55 Roman"/>
        <family val="2"/>
      </rPr>
      <t>F Funds</t>
    </r>
  </si>
  <si>
    <r>
      <t>NO</t>
    </r>
    <r>
      <rPr>
        <vertAlign val="subscript"/>
        <sz val="12"/>
        <rFont val="Avenir LT Std 55 Roman"/>
        <family val="2"/>
      </rPr>
      <t>x</t>
    </r>
    <r>
      <rPr>
        <sz val="12"/>
        <rFont val="Avenir LT Std 55 Roman"/>
        <family val="2"/>
      </rPr>
      <t xml:space="preserve"> emission reductions (lbs)</t>
    </r>
  </si>
  <si>
    <r>
      <t>PM</t>
    </r>
    <r>
      <rPr>
        <vertAlign val="subscript"/>
        <sz val="12"/>
        <rFont val="Avenir LT Std 55 Roman"/>
        <family val="2"/>
      </rPr>
      <t>2.5</t>
    </r>
    <r>
      <rPr>
        <sz val="12"/>
        <rFont val="Avenir LT Std 55 Roman"/>
        <family val="2"/>
      </rPr>
      <t xml:space="preserve"> emission reductions (lbs)</t>
    </r>
  </si>
  <si>
    <r>
      <t>PM</t>
    </r>
    <r>
      <rPr>
        <vertAlign val="subscript"/>
        <sz val="12"/>
        <rFont val="Avenir LT Std 55 Roman"/>
        <family val="2"/>
      </rPr>
      <t>10</t>
    </r>
    <r>
      <rPr>
        <sz val="12"/>
        <rFont val="Avenir LT Std 55 Roman"/>
        <family val="2"/>
      </rPr>
      <t xml:space="preserve"> emission reductions (lbs)</t>
    </r>
  </si>
  <si>
    <r>
      <t xml:space="preserve">Project description, including excerpts or specific references to the location in the </t>
    </r>
    <r>
      <rPr>
        <sz val="12"/>
        <rFont val="Avenir LT Std 55 Roman"/>
        <family val="2"/>
      </rPr>
      <t>main FPIP</t>
    </r>
    <r>
      <rPr>
        <sz val="12"/>
        <color rgb="FF000000"/>
        <rFont val="Avenir LT Std 55 Roman"/>
        <family val="2"/>
      </rPr>
      <t xml:space="preserve"> application of the project information necessary to complete the applicable portions of this Benefits Calculator Tool.</t>
    </r>
  </si>
  <si>
    <r>
      <t>Popula</t>
    </r>
    <r>
      <rPr>
        <sz val="12"/>
        <rFont val="Avenir LT Std 55 Roman"/>
        <family val="2"/>
      </rPr>
      <t xml:space="preserve">ted FPIP </t>
    </r>
    <r>
      <rPr>
        <sz val="12"/>
        <color rgb="FF000000"/>
        <rFont val="Avenir LT Std 55 Roman"/>
        <family val="2"/>
      </rPr>
      <t xml:space="preserve">Benefits Calculator Tool (this file) </t>
    </r>
    <r>
      <rPr>
        <sz val="12"/>
        <rFont val="Avenir LT Std 55 Roman"/>
        <family val="2"/>
      </rPr>
      <t>(in .xlsx</t>
    </r>
    <r>
      <rPr>
        <sz val="12"/>
        <color rgb="FF000000"/>
        <rFont val="Avenir LT Std 55 Roman"/>
        <family val="2"/>
      </rPr>
      <t>) with worksheets applicable to the project populated (ensure that all fields in the GHG Summary and Co-benefits Summary tabs are populated)</t>
    </r>
  </si>
  <si>
    <r>
      <t>Any other information as necessary and appropriate to substantiate</t>
    </r>
    <r>
      <rPr>
        <sz val="12"/>
        <rFont val="Avenir LT Std 55 Roman"/>
        <family val="2"/>
      </rPr>
      <t xml:space="preserve"> FPIP</t>
    </r>
    <r>
      <rPr>
        <sz val="12"/>
        <color rgb="FF000000"/>
        <rFont val="Avenir LT Std 55 Roman"/>
        <family val="2"/>
      </rPr>
      <t xml:space="preserve"> Benefits Calculator Tool inputs (e.g., software screenshots, specification sheets)</t>
    </r>
  </si>
  <si>
    <r>
      <t>Quantifiable Proje</t>
    </r>
    <r>
      <rPr>
        <b/>
        <sz val="12"/>
        <rFont val="Avenir LT Std 55 Roman"/>
        <family val="2"/>
      </rPr>
      <t>ct Component</t>
    </r>
  </si>
  <si>
    <r>
      <rPr>
        <sz val="12"/>
        <color rgb="FF000000"/>
        <rFont val="Wingdings"/>
        <charset val="2"/>
      </rPr>
      <t>ü</t>
    </r>
    <r>
      <rPr>
        <sz val="12"/>
        <color rgb="FF000000"/>
        <rFont val="Avenir LT Std 55 Roman"/>
        <family val="2"/>
      </rPr>
      <t xml:space="preserve">
(as applicable)</t>
    </r>
  </si>
  <si>
    <r>
      <rPr>
        <sz val="12"/>
        <color rgb="FF000000"/>
        <rFont val="Wingdings"/>
        <charset val="2"/>
      </rPr>
      <t>ü</t>
    </r>
    <r>
      <rPr>
        <sz val="12"/>
        <color rgb="FF000000"/>
        <rFont val="Avenir LT Std 55 Roman"/>
        <family val="2"/>
      </rPr>
      <t xml:space="preserve">
(Pump and/or Fan Assessment, 
as applicable)</t>
    </r>
  </si>
  <si>
    <r>
      <rPr>
        <sz val="12"/>
        <color rgb="FF000000"/>
        <rFont val="Wingdings"/>
        <charset val="2"/>
      </rPr>
      <t>ü</t>
    </r>
    <r>
      <rPr>
        <sz val="12"/>
        <color rgb="FF000000"/>
        <rFont val="Avenir LT Std 55 Roman"/>
        <family val="2"/>
      </rPr>
      <t xml:space="preserve">
(Inputs worksheet, 
as applicable)</t>
    </r>
  </si>
  <si>
    <r>
      <rPr>
        <sz val="12"/>
        <color rgb="FF000000"/>
        <rFont val="Wingdings"/>
        <charset val="2"/>
      </rPr>
      <t>ü</t>
    </r>
    <r>
      <rPr>
        <sz val="12"/>
        <color rgb="FF000000"/>
        <rFont val="Avenir LT Std 55 Roman"/>
        <family val="2"/>
      </rPr>
      <t xml:space="preserve">
(Process Heating Assessment, 
as applicable)</t>
    </r>
  </si>
  <si>
    <r>
      <rPr>
        <sz val="12"/>
        <color rgb="FF000000"/>
        <rFont val="Wingdings"/>
        <charset val="2"/>
      </rPr>
      <t>ü</t>
    </r>
    <r>
      <rPr>
        <sz val="12"/>
        <color rgb="FF000000"/>
        <rFont val="Avenir LT Std 55 Roman"/>
        <family val="2"/>
      </rPr>
      <t xml:space="preserve">
(Steam Assessment, 
as applicable)</t>
    </r>
  </si>
  <si>
    <r>
      <t>GHG (MTCO</t>
    </r>
    <r>
      <rPr>
        <vertAlign val="subscript"/>
        <sz val="12"/>
        <color theme="1"/>
        <rFont val="Avenir LT Std 55 Roman"/>
        <family val="2"/>
      </rPr>
      <t>2</t>
    </r>
    <r>
      <rPr>
        <sz val="12"/>
        <color theme="1"/>
        <rFont val="Avenir LT Std 55 Roman"/>
        <family val="2"/>
      </rPr>
      <t>e)</t>
    </r>
  </si>
  <si>
    <r>
      <t>NO</t>
    </r>
    <r>
      <rPr>
        <vertAlign val="subscript"/>
        <sz val="12"/>
        <rFont val="Avenir LT Std 55 Roman"/>
        <family val="2"/>
      </rPr>
      <t>x</t>
    </r>
    <r>
      <rPr>
        <sz val="12"/>
        <rFont val="Avenir LT Std 55 Roman"/>
        <family val="2"/>
      </rPr>
      <t xml:space="preserve"> (lb)</t>
    </r>
  </si>
  <si>
    <r>
      <t>PM</t>
    </r>
    <r>
      <rPr>
        <vertAlign val="subscript"/>
        <sz val="12"/>
        <rFont val="Avenir LT Std 55 Roman"/>
        <family val="2"/>
      </rPr>
      <t>2.5</t>
    </r>
    <r>
      <rPr>
        <sz val="12"/>
        <rFont val="Avenir LT Std 55 Roman"/>
        <family val="2"/>
      </rPr>
      <t xml:space="preserve"> (lb)</t>
    </r>
  </si>
  <si>
    <r>
      <t>PM</t>
    </r>
    <r>
      <rPr>
        <vertAlign val="subscript"/>
        <sz val="12"/>
        <rFont val="Avenir LT Std 55 Roman"/>
        <family val="2"/>
      </rPr>
      <t>10</t>
    </r>
    <r>
      <rPr>
        <sz val="12"/>
        <rFont val="Avenir LT Std 55 Roman"/>
        <family val="2"/>
      </rPr>
      <t xml:space="preserve"> (lb)</t>
    </r>
  </si>
  <si>
    <r>
      <t>GHG Reductions
(MTCO</t>
    </r>
    <r>
      <rPr>
        <b/>
        <vertAlign val="subscript"/>
        <sz val="12"/>
        <color theme="1"/>
        <rFont val="Avenir LT Std 55 Roman"/>
        <family val="2"/>
      </rPr>
      <t>2</t>
    </r>
    <r>
      <rPr>
        <b/>
        <sz val="12"/>
        <color theme="1"/>
        <rFont val="Avenir LT Std 55 Roman"/>
        <family val="2"/>
      </rPr>
      <t>e/yr)</t>
    </r>
  </si>
  <si>
    <r>
      <t>MT CO</t>
    </r>
    <r>
      <rPr>
        <vertAlign val="subscript"/>
        <sz val="12"/>
        <color theme="1"/>
        <rFont val="Avenir LT Std 55 Roman"/>
        <family val="2"/>
      </rPr>
      <t>2</t>
    </r>
    <r>
      <rPr>
        <sz val="12"/>
        <color theme="1"/>
        <rFont val="Avenir LT Std 55 Roman"/>
        <family val="2"/>
      </rPr>
      <t>e/therm</t>
    </r>
  </si>
  <si>
    <r>
      <t>lb CO</t>
    </r>
    <r>
      <rPr>
        <vertAlign val="subscript"/>
        <sz val="12"/>
        <color theme="1"/>
        <rFont val="Avenir LT Std 55 Roman"/>
        <family val="2"/>
      </rPr>
      <t>2</t>
    </r>
    <r>
      <rPr>
        <sz val="12"/>
        <color theme="1"/>
        <rFont val="Avenir LT Std 55 Roman"/>
        <family val="2"/>
      </rPr>
      <t>e/therm</t>
    </r>
  </si>
  <si>
    <r>
      <t>lb CO</t>
    </r>
    <r>
      <rPr>
        <vertAlign val="subscript"/>
        <sz val="12"/>
        <color theme="1"/>
        <rFont val="Avenir LT Std 55 Roman"/>
        <family val="2"/>
      </rPr>
      <t>2</t>
    </r>
    <r>
      <rPr>
        <sz val="12"/>
        <color theme="1"/>
        <rFont val="Avenir LT Std 55 Roman"/>
        <family val="2"/>
      </rPr>
      <t>e/MMBtu</t>
    </r>
  </si>
  <si>
    <r>
      <t>kg CO</t>
    </r>
    <r>
      <rPr>
        <vertAlign val="subscript"/>
        <sz val="12"/>
        <color theme="1"/>
        <rFont val="Avenir LT Std 55 Roman"/>
        <family val="2"/>
      </rPr>
      <t>2</t>
    </r>
    <r>
      <rPr>
        <sz val="12"/>
        <color theme="1"/>
        <rFont val="Avenir LT Std 55 Roman"/>
        <family val="2"/>
      </rPr>
      <t>e/scf</t>
    </r>
  </si>
  <si>
    <r>
      <t>lb CO</t>
    </r>
    <r>
      <rPr>
        <vertAlign val="subscript"/>
        <sz val="12"/>
        <color theme="1"/>
        <rFont val="Avenir LT Std 55 Roman"/>
        <family val="2"/>
      </rPr>
      <t>2</t>
    </r>
    <r>
      <rPr>
        <sz val="12"/>
        <color theme="1"/>
        <rFont val="Avenir LT Std 55 Roman"/>
        <family val="2"/>
      </rPr>
      <t>e/scf</t>
    </r>
  </si>
  <si>
    <r>
      <t>Emission Factors for NO</t>
    </r>
    <r>
      <rPr>
        <b/>
        <vertAlign val="subscript"/>
        <sz val="12"/>
        <color theme="1"/>
        <rFont val="Avenir LT Std 55 Roman"/>
        <family val="2"/>
      </rPr>
      <t>x</t>
    </r>
    <r>
      <rPr>
        <b/>
        <sz val="12"/>
        <color theme="1"/>
        <rFont val="Avenir LT Std 55 Roman"/>
        <family val="2"/>
      </rPr>
      <t xml:space="preserve"> and CO from Natural Gas Combustion</t>
    </r>
  </si>
  <si>
    <r>
      <t>NO</t>
    </r>
    <r>
      <rPr>
        <b/>
        <vertAlign val="subscript"/>
        <sz val="12"/>
        <color theme="1"/>
        <rFont val="Avenir LT Std 55 Roman"/>
        <family val="2"/>
      </rPr>
      <t>x</t>
    </r>
    <r>
      <rPr>
        <b/>
        <vertAlign val="superscript"/>
        <sz val="12"/>
        <color theme="1"/>
        <rFont val="Avenir LT Std 55 Roman"/>
        <family val="2"/>
      </rPr>
      <t>a, b</t>
    </r>
    <r>
      <rPr>
        <b/>
        <sz val="12"/>
        <color theme="1"/>
        <rFont val="Avenir LT Std 55 Roman"/>
        <family val="2"/>
      </rPr>
      <t xml:space="preserve"> (lb/10</t>
    </r>
    <r>
      <rPr>
        <b/>
        <vertAlign val="superscript"/>
        <sz val="12"/>
        <color theme="1"/>
        <rFont val="Avenir LT Std 55 Roman"/>
        <family val="2"/>
      </rPr>
      <t xml:space="preserve">6 </t>
    </r>
    <r>
      <rPr>
        <b/>
        <sz val="12"/>
        <color theme="1"/>
        <rFont val="Avenir LT Std 55 Roman"/>
        <family val="2"/>
      </rPr>
      <t>scf)</t>
    </r>
  </si>
  <si>
    <r>
      <t>NO</t>
    </r>
    <r>
      <rPr>
        <b/>
        <vertAlign val="subscript"/>
        <sz val="12"/>
        <color theme="1"/>
        <rFont val="Avenir LT Std 55 Roman"/>
        <family val="2"/>
      </rPr>
      <t>x</t>
    </r>
    <r>
      <rPr>
        <b/>
        <vertAlign val="superscript"/>
        <sz val="12"/>
        <color theme="1"/>
        <rFont val="Avenir LT Std 55 Roman"/>
        <family val="2"/>
      </rPr>
      <t>a, b</t>
    </r>
    <r>
      <rPr>
        <b/>
        <sz val="12"/>
        <color theme="1"/>
        <rFont val="Avenir LT Std 55 Roman"/>
        <family val="2"/>
      </rPr>
      <t xml:space="preserve"> (MT/10</t>
    </r>
    <r>
      <rPr>
        <b/>
        <vertAlign val="superscript"/>
        <sz val="12"/>
        <color theme="1"/>
        <rFont val="Avenir LT Std 55 Roman"/>
        <family val="2"/>
      </rPr>
      <t xml:space="preserve">6 </t>
    </r>
    <r>
      <rPr>
        <b/>
        <sz val="12"/>
        <color theme="1"/>
        <rFont val="Avenir LT Std 55 Roman"/>
        <family val="2"/>
      </rPr>
      <t>scf)</t>
    </r>
  </si>
  <si>
    <r>
      <t>NO</t>
    </r>
    <r>
      <rPr>
        <b/>
        <vertAlign val="subscript"/>
        <sz val="12"/>
        <color theme="1"/>
        <rFont val="Avenir LT Std 55 Roman"/>
        <family val="2"/>
      </rPr>
      <t>x</t>
    </r>
    <r>
      <rPr>
        <b/>
        <vertAlign val="superscript"/>
        <sz val="12"/>
        <color theme="1"/>
        <rFont val="Avenir LT Std 55 Roman"/>
        <family val="2"/>
      </rPr>
      <t>b</t>
    </r>
    <r>
      <rPr>
        <b/>
        <sz val="12"/>
        <color theme="1"/>
        <rFont val="Avenir LT Std 55 Roman"/>
        <family val="2"/>
      </rPr>
      <t xml:space="preserve"> (lb/MMBtu)</t>
    </r>
  </si>
  <si>
    <r>
      <t>NO</t>
    </r>
    <r>
      <rPr>
        <b/>
        <vertAlign val="subscript"/>
        <sz val="12"/>
        <color theme="1"/>
        <rFont val="Avenir LT Std 55 Roman"/>
        <family val="2"/>
      </rPr>
      <t>x</t>
    </r>
    <r>
      <rPr>
        <b/>
        <vertAlign val="superscript"/>
        <sz val="12"/>
        <color theme="1"/>
        <rFont val="Avenir LT Std 55 Roman"/>
        <family val="2"/>
      </rPr>
      <t>b</t>
    </r>
    <r>
      <rPr>
        <b/>
        <sz val="12"/>
        <color theme="1"/>
        <rFont val="Avenir LT Std 55 Roman"/>
        <family val="2"/>
      </rPr>
      <t xml:space="preserve"> (MT/MMBtu)</t>
    </r>
  </si>
  <si>
    <r>
      <t>NO</t>
    </r>
    <r>
      <rPr>
        <b/>
        <vertAlign val="subscript"/>
        <sz val="12"/>
        <color theme="1"/>
        <rFont val="Avenir LT Std 55 Roman"/>
        <family val="2"/>
      </rPr>
      <t>x</t>
    </r>
    <r>
      <rPr>
        <b/>
        <vertAlign val="superscript"/>
        <sz val="12"/>
        <color theme="1"/>
        <rFont val="Avenir LT Std 55 Roman"/>
        <family val="2"/>
      </rPr>
      <t>b</t>
    </r>
    <r>
      <rPr>
        <b/>
        <sz val="12"/>
        <color theme="1"/>
        <rFont val="Avenir LT Std 55 Roman"/>
        <family val="2"/>
      </rPr>
      <t xml:space="preserve"> (lb/therm)</t>
    </r>
  </si>
  <si>
    <r>
      <t>NO</t>
    </r>
    <r>
      <rPr>
        <b/>
        <vertAlign val="subscript"/>
        <sz val="12"/>
        <color theme="1"/>
        <rFont val="Avenir LT Std 55 Roman"/>
        <family val="2"/>
      </rPr>
      <t>x</t>
    </r>
    <r>
      <rPr>
        <b/>
        <vertAlign val="superscript"/>
        <sz val="12"/>
        <color theme="1"/>
        <rFont val="Avenir LT Std 55 Roman"/>
        <family val="2"/>
      </rPr>
      <t>b</t>
    </r>
    <r>
      <rPr>
        <b/>
        <sz val="12"/>
        <color theme="1"/>
        <rFont val="Avenir LT Std 55 Roman"/>
        <family val="2"/>
      </rPr>
      <t xml:space="preserve"> (MT/therm)</t>
    </r>
  </si>
  <si>
    <r>
      <t>Uncontrolled (Pre-NSPS)</t>
    </r>
    <r>
      <rPr>
        <vertAlign val="superscript"/>
        <sz val="12"/>
        <color theme="1"/>
        <rFont val="Avenir LT Std 55 Roman"/>
        <family val="2"/>
      </rPr>
      <t>c</t>
    </r>
  </si>
  <si>
    <r>
      <t>Uncontrolled (Post-NSPS)</t>
    </r>
    <r>
      <rPr>
        <vertAlign val="superscript"/>
        <sz val="12"/>
        <color theme="1"/>
        <rFont val="Avenir LT Std 55 Roman"/>
        <family val="2"/>
      </rPr>
      <t>c</t>
    </r>
  </si>
  <si>
    <r>
      <t>Large WFB: Controlled - Low NO</t>
    </r>
    <r>
      <rPr>
        <vertAlign val="subscript"/>
        <sz val="12"/>
        <color theme="1"/>
        <rFont val="Avenir LT Std 55 Roman"/>
        <family val="2"/>
      </rPr>
      <t>x</t>
    </r>
  </si>
  <si>
    <r>
      <t>Controlled - low NO</t>
    </r>
    <r>
      <rPr>
        <vertAlign val="subscript"/>
        <sz val="12"/>
        <color theme="1"/>
        <rFont val="Avenir LT Std 55 Roman"/>
        <family val="2"/>
      </rPr>
      <t>x</t>
    </r>
    <r>
      <rPr>
        <sz val="12"/>
        <color theme="1"/>
        <rFont val="Avenir LT Std 55 Roman"/>
        <family val="2"/>
      </rPr>
      <t xml:space="preserve"> burners</t>
    </r>
  </si>
  <si>
    <r>
      <t>Small WFB: Controlled - Low NO</t>
    </r>
    <r>
      <rPr>
        <vertAlign val="subscript"/>
        <sz val="12"/>
        <color theme="1"/>
        <rFont val="Avenir LT Std 55 Roman"/>
        <family val="2"/>
      </rPr>
      <t>x</t>
    </r>
  </si>
  <si>
    <r>
      <t>Small WFB: Controlled - Low NO</t>
    </r>
    <r>
      <rPr>
        <vertAlign val="subscript"/>
        <sz val="12"/>
        <color theme="1"/>
        <rFont val="Avenir LT Std 55 Roman"/>
        <family val="2"/>
      </rPr>
      <t>x</t>
    </r>
    <r>
      <rPr>
        <sz val="12"/>
        <color theme="1"/>
        <rFont val="Avenir LT Std 55 Roman"/>
        <family val="2"/>
      </rPr>
      <t>/Flue gas recirculation</t>
    </r>
  </si>
  <si>
    <r>
      <t>Controlled - low NO</t>
    </r>
    <r>
      <rPr>
        <vertAlign val="subscript"/>
        <sz val="12"/>
        <color theme="1"/>
        <rFont val="Avenir LT Std 55 Roman"/>
        <family val="2"/>
      </rPr>
      <t>x</t>
    </r>
    <r>
      <rPr>
        <sz val="12"/>
        <color theme="1"/>
        <rFont val="Avenir LT Std 55 Roman"/>
        <family val="2"/>
      </rPr>
      <t xml:space="preserve"> burners/flue gas recirculation</t>
    </r>
  </si>
  <si>
    <r>
      <t>(lb/10</t>
    </r>
    <r>
      <rPr>
        <b/>
        <vertAlign val="superscript"/>
        <sz val="12"/>
        <color theme="1"/>
        <rFont val="Avenir LT Std 55 Roman"/>
        <family val="2"/>
      </rPr>
      <t>6</t>
    </r>
    <r>
      <rPr>
        <b/>
        <sz val="12"/>
        <color theme="1"/>
        <rFont val="Avenir LT Std 55 Roman"/>
        <family val="2"/>
      </rPr>
      <t xml:space="preserve"> scf)</t>
    </r>
    <r>
      <rPr>
        <b/>
        <vertAlign val="superscript"/>
        <sz val="12"/>
        <color theme="1"/>
        <rFont val="Avenir LT Std 55 Roman"/>
        <family val="2"/>
      </rPr>
      <t>d</t>
    </r>
  </si>
  <si>
    <r>
      <t>(MT/10</t>
    </r>
    <r>
      <rPr>
        <b/>
        <vertAlign val="superscript"/>
        <sz val="12"/>
        <color theme="1"/>
        <rFont val="Avenir LT Std 55 Roman"/>
        <family val="2"/>
      </rPr>
      <t>6</t>
    </r>
    <r>
      <rPr>
        <b/>
        <sz val="12"/>
        <color theme="1"/>
        <rFont val="Avenir LT Std 55 Roman"/>
        <family val="2"/>
      </rPr>
      <t xml:space="preserve"> scf)</t>
    </r>
    <r>
      <rPr>
        <b/>
        <vertAlign val="superscript"/>
        <sz val="12"/>
        <color theme="1"/>
        <rFont val="Avenir LT Std 55 Roman"/>
        <family val="2"/>
      </rPr>
      <t>d</t>
    </r>
  </si>
  <si>
    <r>
      <t>PM (Total)</t>
    </r>
    <r>
      <rPr>
        <vertAlign val="superscript"/>
        <sz val="12"/>
        <color theme="1"/>
        <rFont val="Avenir LT Std 55 Roman"/>
        <family val="2"/>
      </rPr>
      <t>e</t>
    </r>
  </si>
  <si>
    <r>
      <t>PM (Condensable)</t>
    </r>
    <r>
      <rPr>
        <vertAlign val="superscript"/>
        <sz val="12"/>
        <color theme="1"/>
        <rFont val="Avenir LT Std 55 Roman"/>
        <family val="2"/>
      </rPr>
      <t>e</t>
    </r>
  </si>
  <si>
    <r>
      <t>PM (Filterable)</t>
    </r>
    <r>
      <rPr>
        <vertAlign val="superscript"/>
        <sz val="12"/>
        <color theme="1"/>
        <rFont val="Avenir LT Std 55 Roman"/>
        <family val="2"/>
      </rPr>
      <t>e</t>
    </r>
  </si>
  <si>
    <r>
      <t>ROG</t>
    </r>
    <r>
      <rPr>
        <vertAlign val="superscript"/>
        <sz val="12"/>
        <color theme="1"/>
        <rFont val="Avenir LT Std 55 Roman"/>
        <family val="2"/>
      </rPr>
      <t>f</t>
    </r>
  </si>
  <si>
    <r>
      <rPr>
        <vertAlign val="superscript"/>
        <sz val="10"/>
        <color theme="1"/>
        <rFont val="Avenir LT Std 55 Roman"/>
        <family val="2"/>
      </rPr>
      <t>a</t>
    </r>
    <r>
      <rPr>
        <sz val="10"/>
        <color theme="1"/>
        <rFont val="Avenir LT Std 55 Roman"/>
        <family val="2"/>
      </rPr>
      <t xml:space="preserve">  Units are in pounds of pollutant per million standard cubic feet of natural gas fired. Emission factors are based on an average natural gas higher heating value of 1,020 Btu/scf. The emission factors in this table may be converted to other natural gas heating values by multiplying the given emission factor by the ratio of the specified heating value to this average heating value.</t>
    </r>
  </si>
  <si>
    <r>
      <rPr>
        <vertAlign val="superscript"/>
        <sz val="10"/>
        <color theme="1"/>
        <rFont val="Avenir LT Std 55 Roman"/>
        <family val="2"/>
      </rPr>
      <t>b</t>
    </r>
    <r>
      <rPr>
        <sz val="10"/>
        <color theme="1"/>
        <rFont val="Avenir LT Std 55 Roman"/>
        <family val="2"/>
      </rPr>
      <t xml:space="preserve">  Expressed as NO</t>
    </r>
    <r>
      <rPr>
        <vertAlign val="subscript"/>
        <sz val="10"/>
        <color theme="1"/>
        <rFont val="Avenir LT Std 55 Roman"/>
        <family val="2"/>
      </rPr>
      <t>2</t>
    </r>
    <r>
      <rPr>
        <sz val="10"/>
        <color theme="1"/>
        <rFont val="Avenir LT Std 55 Roman"/>
        <family val="2"/>
      </rPr>
      <t>. For large and small wall fired boilers with SNCR control, apply a 24 percent reduction to the appropriate NO</t>
    </r>
    <r>
      <rPr>
        <vertAlign val="subscript"/>
        <sz val="10"/>
        <color theme="1"/>
        <rFont val="Avenir LT Std 55 Roman"/>
        <family val="2"/>
      </rPr>
      <t>X</t>
    </r>
    <r>
      <rPr>
        <sz val="10"/>
        <color theme="1"/>
        <rFont val="Avenir LT Std 55 Roman"/>
        <family val="2"/>
      </rPr>
      <t xml:space="preserve"> emission factor. For tangential-fired boilers with SNCR control, apply a 13 percent reduction to the appropriate NO</t>
    </r>
    <r>
      <rPr>
        <vertAlign val="subscript"/>
        <sz val="10"/>
        <color theme="1"/>
        <rFont val="Avenir LT Std 55 Roman"/>
        <family val="2"/>
      </rPr>
      <t>X</t>
    </r>
    <r>
      <rPr>
        <sz val="10"/>
        <color theme="1"/>
        <rFont val="Avenir LT Std 55 Roman"/>
        <family val="2"/>
      </rPr>
      <t xml:space="preserve"> emission factor.</t>
    </r>
  </si>
  <si>
    <r>
      <rPr>
        <vertAlign val="superscript"/>
        <sz val="10"/>
        <color theme="1"/>
        <rFont val="Avenir LT Std 55 Roman"/>
        <family val="2"/>
      </rPr>
      <t>c</t>
    </r>
    <r>
      <rPr>
        <sz val="10"/>
        <color theme="1"/>
        <rFont val="Avenir LT Std 55 Roman"/>
        <family val="2"/>
      </rPr>
      <t xml:space="preserve">  NSPS=New Source Performance Standard as defined in 40 CFR 60 Subparts D and Db. Post-NSPS units are boilers with greater than 250 MMBtu/hr of heat input that commenced construction modification, or reconstruction after August 17, 1971, and units with heat input capacities between 100 and 250 MMBtu/hr that commenced construction modification, or reconstruction after June 19, 1984.</t>
    </r>
  </si>
  <si>
    <r>
      <rPr>
        <vertAlign val="superscript"/>
        <sz val="10"/>
        <color theme="1"/>
        <rFont val="Avenir LT Std 55 Roman"/>
        <family val="2"/>
      </rPr>
      <t>d</t>
    </r>
    <r>
      <rPr>
        <sz val="10"/>
        <color theme="1"/>
        <rFont val="Avenir LT Std 55 Roman"/>
        <family val="2"/>
      </rPr>
      <t xml:space="preserve"> Units are in pounds of pollutant per million standard cubic feet of natural gas fired.  Data are for all natural gas combustion sources. The emission factors in this table may be converted to other natural gas heating values by multiplying the given emission factor by the ratio of the specified heating value to this average heating value.</t>
    </r>
  </si>
  <si>
    <r>
      <rPr>
        <vertAlign val="superscript"/>
        <sz val="10"/>
        <color theme="1"/>
        <rFont val="Avenir LT Std 55 Roman"/>
        <family val="2"/>
      </rPr>
      <t>e</t>
    </r>
    <r>
      <rPr>
        <sz val="10"/>
        <color theme="1"/>
        <rFont val="Avenir LT Std 55 Roman"/>
        <family val="2"/>
      </rPr>
      <t xml:space="preserve"> All PM (total, condensible, and filterable) is assumed to be less than 1.0 micrometer in diameter. Therefore, the PM emission factors presented here may be used to estimate PM</t>
    </r>
    <r>
      <rPr>
        <vertAlign val="subscript"/>
        <sz val="10"/>
        <color theme="1"/>
        <rFont val="Avenir LT Std 55 Roman"/>
        <family val="2"/>
      </rPr>
      <t>10</t>
    </r>
    <r>
      <rPr>
        <sz val="10"/>
        <color theme="1"/>
        <rFont val="Avenir LT Std 55 Roman"/>
        <family val="2"/>
      </rPr>
      <t>, PM</t>
    </r>
    <r>
      <rPr>
        <vertAlign val="subscript"/>
        <sz val="10"/>
        <color theme="1"/>
        <rFont val="Avenir LT Std 55 Roman"/>
        <family val="2"/>
      </rPr>
      <t>2.5</t>
    </r>
    <r>
      <rPr>
        <sz val="10"/>
        <color theme="1"/>
        <rFont val="Avenir LT Std 55 Roman"/>
        <family val="2"/>
      </rPr>
      <t xml:space="preserve"> or PM</t>
    </r>
    <r>
      <rPr>
        <vertAlign val="subscript"/>
        <sz val="10"/>
        <color theme="1"/>
        <rFont val="Avenir LT Std 55 Roman"/>
        <family val="2"/>
      </rPr>
      <t>1</t>
    </r>
    <r>
      <rPr>
        <sz val="10"/>
        <color theme="1"/>
        <rFont val="Avenir LT Std 55 Roman"/>
        <family val="2"/>
      </rPr>
      <t xml:space="preserve"> emissions. Total PM is the sum of the filterable PM and condensible PM. Condensible PM is the particulate matter collected using EPA Method 202 (or equivalent). Filterable PM is the particulate matter collected on, or prior to, the filter of an EPA Method 5 (or equivalent) sampling train.</t>
    </r>
  </si>
  <si>
    <r>
      <rPr>
        <vertAlign val="superscript"/>
        <sz val="10"/>
        <color theme="1"/>
        <rFont val="Avenir LT Std 55 Roman"/>
        <family val="2"/>
      </rPr>
      <t>f</t>
    </r>
    <r>
      <rPr>
        <sz val="10"/>
        <color theme="1"/>
        <rFont val="Avenir LT Std 55 Roman"/>
        <family val="2"/>
      </rPr>
      <t xml:space="preserve">  ROG emission factors were derived using the speciation of organic compounds list in Table 1.4-3 in AP 42 and removing the compounds consistent with the CARB definition of ROG.</t>
    </r>
  </si>
  <si>
    <r>
      <t xml:space="preserve">Compilation of Air Pollutant Emission Factors (AP-42), Fifth Edition, </t>
    </r>
    <r>
      <rPr>
        <i/>
        <sz val="12"/>
        <color theme="1"/>
        <rFont val="Avenir LT Std 55 Roman"/>
        <family val="2"/>
      </rPr>
      <t>Volume 1, Stationary Point and Area Sources</t>
    </r>
  </si>
  <si>
    <r>
      <t>NO</t>
    </r>
    <r>
      <rPr>
        <vertAlign val="subscript"/>
        <sz val="12"/>
        <color theme="1"/>
        <rFont val="Avenir LT Std 55 Roman"/>
        <family val="2"/>
      </rPr>
      <t>x</t>
    </r>
  </si>
  <si>
    <r>
      <t>PM</t>
    </r>
    <r>
      <rPr>
        <vertAlign val="subscript"/>
        <sz val="12"/>
        <color theme="1"/>
        <rFont val="Avenir LT Std 55 Roman"/>
        <family val="2"/>
      </rPr>
      <t>10</t>
    </r>
  </si>
  <si>
    <r>
      <t>PM</t>
    </r>
    <r>
      <rPr>
        <vertAlign val="subscript"/>
        <sz val="12"/>
        <color theme="1"/>
        <rFont val="Avenir LT Std 55 Roman"/>
        <family val="2"/>
      </rPr>
      <t>2.5</t>
    </r>
  </si>
  <si>
    <r>
      <t>California 2017 average industrial sector energy prices</t>
    </r>
    <r>
      <rPr>
        <b/>
        <vertAlign val="superscript"/>
        <sz val="12"/>
        <color theme="1"/>
        <rFont val="Avenir LT Std 55 Roman"/>
        <family val="2"/>
      </rPr>
      <t>[1]</t>
    </r>
  </si>
  <si>
    <r>
      <t>West Coast average retail fuel prices</t>
    </r>
    <r>
      <rPr>
        <b/>
        <vertAlign val="superscript"/>
        <sz val="12"/>
        <color theme="1"/>
        <rFont val="Avenir LT Std 55 Roman"/>
        <family val="2"/>
      </rPr>
      <t>[2]</t>
    </r>
  </si>
  <si>
    <r>
      <t xml:space="preserve">Hydrogen </t>
    </r>
    <r>
      <rPr>
        <vertAlign val="superscript"/>
        <sz val="12"/>
        <color rgb="FF000000"/>
        <rFont val="Avenir LT Std 55 Roman"/>
        <family val="2"/>
      </rPr>
      <t>[3]</t>
    </r>
  </si>
  <si>
    <t>• Screenshots of completed third-party tool
• Documentation to support energy consumption estimates (e.g., equipment specification sheets, metering data)</t>
  </si>
  <si>
    <t>Version 1.1</t>
  </si>
  <si>
    <t>Industrial cooking equipment</t>
  </si>
  <si>
    <t>[1] U.S. Energy Information Administration (as of 2019)</t>
  </si>
  <si>
    <r>
      <t xml:space="preserve">CARB. (2019). </t>
    </r>
    <r>
      <rPr>
        <i/>
        <sz val="12"/>
        <color theme="1"/>
        <rFont val="Avenir LT Std 55 Roman"/>
        <family val="2"/>
      </rPr>
      <t>Co-benefit Assessment Methodology for Energy and Fuel Cost Savings.</t>
    </r>
  </si>
  <si>
    <t>[2] U.S. Department of Energy (average from October 2018 to July 2019). The West Coast region defined by the U.S. Energy Information Administration includes California, Oregon, Washington, Nevada, Arizona, Hawaii and Alaska</t>
  </si>
  <si>
    <t>[3] California Energy Commission and California Air Resources Board (sales-weighted average from Q4 2017 to Q3 2018).</t>
  </si>
  <si>
    <t>Benefits Criteria Table
Step 3: Description of Benefits to Priority Populations</t>
  </si>
  <si>
    <t>Benefits Criteria Table
Step 3: Benefit Criteria Met</t>
  </si>
  <si>
    <t>Benefits Criteria Table
Step 2: Description of Community Need</t>
  </si>
  <si>
    <t>Benefits Criteria Table
Step 2: Identifying Community Need</t>
  </si>
  <si>
    <t>Benefits Criteria Table
Step 1: Low-income 1/2-mile Buffer Region? (Y/N)</t>
  </si>
  <si>
    <t>Benefits Criteria Table
Step 1: Low-income Community or Low-income Household? (Y/N)</t>
  </si>
  <si>
    <t>Benefits Criteria Table
Step 1: Disadvantaged Community? (Y/N)</t>
  </si>
  <si>
    <t>Induced Jobs</t>
  </si>
  <si>
    <t>Indirect Jobs</t>
  </si>
  <si>
    <t>Direct Jobs</t>
  </si>
  <si>
    <t>Land Conserved (acres)</t>
  </si>
  <si>
    <t>Community Engagement</t>
  </si>
  <si>
    <t>Climate Adaptation</t>
  </si>
  <si>
    <t>Remote Reactive Organic Gases Reductions (lbs)</t>
  </si>
  <si>
    <t>Remote PM 2.5 Reductions (lbs)</t>
  </si>
  <si>
    <t>Remote Nox Reductions (lbs)</t>
  </si>
  <si>
    <t>Total Reactive Organic Gases Reductions (lbs)</t>
  </si>
  <si>
    <t>Total PM 2.5 Reductions (lbs)</t>
  </si>
  <si>
    <t>Total NOx Reductions (lbs)</t>
  </si>
  <si>
    <t>Total Diesel PM Reductions (lbs)</t>
  </si>
  <si>
    <t>INDUCED_JOBS_FTE</t>
  </si>
  <si>
    <t>INDIRECT_JOBS_FTE</t>
  </si>
  <si>
    <t>DIRECT_JOBS_FTE</t>
  </si>
  <si>
    <t>EST_ACRES_PRESERVED</t>
  </si>
  <si>
    <t>COMMUNITY_ENGAGEMENT</t>
  </si>
  <si>
    <t>CLIMATE_ADAPTATION</t>
  </si>
  <si>
    <t>EST_STATEW_ROG_RED</t>
  </si>
  <si>
    <t>EST_STATEW_PM25_RED</t>
  </si>
  <si>
    <t>EST_STATEW_NOX_RED</t>
  </si>
  <si>
    <t>Project Completion Date (MM/DD/YYYY):</t>
  </si>
  <si>
    <t xml:space="preserve">For the California Energy Commission (CEC) Food Production Investment Program (FPIP), California Air Resources Board (CARB) staff developed this Final FPIP Benefits Calculator Tool to estimate the greenhouse (GHG) emission reductions and selected co-benefits of each proposed project type. In an effort to enhance the analysis, provide greater transparency, and assist in project‑level reporting, CARB has included an output tab in this Benefits Calculator Tool for selected co‑benefits and key variables. The Final FPIP Benefits Calculator Tool and Final FPIP Quantification Methodology are available for download at: </t>
  </si>
  <si>
    <t>Low-GWP Refrigerants</t>
  </si>
  <si>
    <t>Solar thermal</t>
  </si>
  <si>
    <t>Renewable energy generation, , such as biogas production</t>
  </si>
  <si>
    <t xml:space="preserve">CARB released the Draft FPIP Benefits Calculator Tool and Draft FPIP Quantification Methodology for public comment in August 2019.  This Final FPIP Benefits Calculator Tool and accompanying Final FPIP Quantification Methodology have been updated to address public comments, where appropriate, and for consistency with updates to the FPIP Guidelines. The Benefits Calculator Tool was updated to Version 1.1 to add a new eligible Tier I project technology, and to update the energy and fuel cost factors. </t>
  </si>
  <si>
    <r>
      <rPr>
        <sz val="12"/>
        <rFont val="Arial"/>
        <family val="2"/>
      </rPr>
      <t xml:space="preserve">A step-by-step user guide, including project examples, for this Benefits Calculator Tool is available </t>
    </r>
    <r>
      <rPr>
        <u/>
        <sz val="12"/>
        <color theme="10"/>
        <rFont val="Arial"/>
        <family val="2"/>
      </rPr>
      <t>here
(https://ww3.arb.ca.gov/cc/capandtrade/auctionproceeds/cec_fpip_finaluserguide_v1-1_2019-10-01.pdf).</t>
    </r>
  </si>
  <si>
    <r>
      <rPr>
        <sz val="12"/>
        <rFont val="Arial"/>
        <family val="2"/>
      </rPr>
      <t>A step-by-step user guide, including project examples, for this Benefits Calculator Tool is available</t>
    </r>
    <r>
      <rPr>
        <u/>
        <sz val="12"/>
        <color theme="10"/>
        <rFont val="Arial"/>
        <family val="2"/>
      </rPr>
      <t xml:space="preserve"> here
(https://ww3.arb.ca.gov/cc/capandtrade/auctionproceeds/cec_fpip_finaluserguide_v1-1_2019-10-01.pdf).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</si>
</sst>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8" formatCode="&quot;$&quot;#,##0.00_);[Red]\(&quot;$&quot;#,##0.00\)"/>
    <numFmt numFmtId="41" formatCode="_(* #,##0_);_(* \(#,##0\);_(* &quot;-&quot;_);_(@_)"/>
    <numFmt numFmtId="44" formatCode="_(&quot;$&quot;* #,##0.00_);_(&quot;$&quot;* \(#,##0.00\);_(&quot;$&quot;* &quot;-&quot;??_);_(@_)"/>
    <numFmt numFmtId="43" formatCode="_(* #,##0.00_);_(* \(#,##0.00\);_(* &quot;-&quot;??_);_(@_)"/>
    <numFmt numFmtId="164" formatCode="0."/>
    <numFmt numFmtId="165" formatCode="_(&quot;$&quot;* #,##0_);_(&quot;$&quot;* \(#,##0\);_(&quot;$&quot;* &quot;-&quot;??_);_(@_)"/>
    <numFmt numFmtId="166" formatCode="0.0"/>
    <numFmt numFmtId="167" formatCode="0.0000"/>
    <numFmt numFmtId="168" formatCode="0.00000"/>
    <numFmt numFmtId="169" formatCode="0.0000000"/>
    <numFmt numFmtId="170" formatCode="0.000000000"/>
    <numFmt numFmtId="171" formatCode="0.00000000"/>
    <numFmt numFmtId="172" formatCode="0.000000"/>
    <numFmt numFmtId="173" formatCode="0.0%"/>
    <numFmt numFmtId="174" formatCode="&quot;$&quot;#,##0.0000_);[Red]\(&quot;$&quot;#,##0.0000\)"/>
    <numFmt numFmtId="175" formatCode="&quot;$&quot;#,##0"/>
    <numFmt numFmtId="176" formatCode="m/d/yyyy;@"/>
    <numFmt numFmtId="177" formatCode="[&lt;=9999999]###\-####;\(###\)\ ###\-####"/>
    <numFmt numFmtId="178" formatCode="&quot;$&quot;#,##0.00000_);[Red]\(&quot;$&quot;#,##0.00000\)"/>
    <numFmt numFmtId="179" formatCode="&quot;$&quot;#,##0.00000000_);[Red]\(&quot;$&quot;#,##0.00000000\)"/>
  </numFmts>
  <fonts count="48" x14ac:knownFonts="1">
    <font>
      <sz val="11"/>
      <color theme="1"/>
      <name val="Calibri"/>
      <family val="2"/>
      <scheme val="minor"/>
    </font>
    <font>
      <sz val="11"/>
      <color theme="1"/>
      <name val="Calibri"/>
      <family val="2"/>
      <scheme val="minor"/>
    </font>
    <font>
      <sz val="10"/>
      <name val="Arial"/>
      <family val="2"/>
    </font>
    <font>
      <sz val="12"/>
      <color theme="1"/>
      <name val="Arial"/>
      <family val="2"/>
    </font>
    <font>
      <b/>
      <sz val="12"/>
      <color theme="1"/>
      <name val="Arial"/>
      <family val="2"/>
    </font>
    <font>
      <u/>
      <sz val="12"/>
      <color theme="10"/>
      <name val="Arial"/>
      <family val="2"/>
    </font>
    <font>
      <u/>
      <sz val="11"/>
      <color theme="10"/>
      <name val="Calibri"/>
      <family val="2"/>
    </font>
    <font>
      <sz val="12"/>
      <color rgb="FF000000"/>
      <name val="Wingdings"/>
      <charset val="2"/>
    </font>
    <font>
      <b/>
      <sz val="11"/>
      <color theme="1"/>
      <name val="Calibri"/>
      <family val="2"/>
      <scheme val="minor"/>
    </font>
    <font>
      <sz val="9"/>
      <color theme="1"/>
      <name val="Arial"/>
      <family val="2"/>
    </font>
    <font>
      <b/>
      <sz val="9"/>
      <name val="Arial"/>
      <family val="2"/>
    </font>
    <font>
      <b/>
      <sz val="16"/>
      <color theme="1"/>
      <name val="Avenir LT Std 55 Roman"/>
      <family val="2"/>
    </font>
    <font>
      <sz val="11"/>
      <color theme="1"/>
      <name val="Avenir LT Std 55 Roman"/>
      <family val="2"/>
    </font>
    <font>
      <b/>
      <sz val="16"/>
      <name val="Avenir LT Std 55 Roman"/>
      <family val="2"/>
    </font>
    <font>
      <sz val="12"/>
      <name val="Avenir LT Std 55 Roman"/>
      <family val="2"/>
    </font>
    <font>
      <b/>
      <sz val="12"/>
      <color theme="1"/>
      <name val="Avenir LT Std 55 Roman"/>
      <family val="2"/>
    </font>
    <font>
      <u/>
      <sz val="12"/>
      <color theme="10"/>
      <name val="Avenir LT Std 55 Roman"/>
      <family val="2"/>
    </font>
    <font>
      <b/>
      <sz val="12"/>
      <name val="Avenir LT Std 55 Roman"/>
      <family val="2"/>
    </font>
    <font>
      <sz val="12"/>
      <color theme="1"/>
      <name val="Avenir LT Std 55 Roman"/>
      <family val="2"/>
    </font>
    <font>
      <sz val="12"/>
      <color rgb="FFFF0000"/>
      <name val="Avenir LT Std 55 Roman"/>
      <family val="2"/>
    </font>
    <font>
      <sz val="12"/>
      <color theme="0"/>
      <name val="Avenir LT Std 55 Roman"/>
      <family val="2"/>
    </font>
    <font>
      <b/>
      <sz val="11"/>
      <color theme="1"/>
      <name val="Avenir LT Std 55 Roman"/>
      <family val="2"/>
    </font>
    <font>
      <b/>
      <vertAlign val="subscript"/>
      <sz val="12"/>
      <color theme="1"/>
      <name val="Avenir LT Std 55 Roman"/>
      <family val="2"/>
    </font>
    <font>
      <i/>
      <sz val="12"/>
      <color theme="1"/>
      <name val="Avenir LT Std 55 Roman"/>
      <family val="2"/>
    </font>
    <font>
      <i/>
      <sz val="12"/>
      <name val="Avenir LT Std 55 Roman"/>
      <family val="2"/>
    </font>
    <font>
      <u/>
      <sz val="12"/>
      <color indexed="12"/>
      <name val="Avenir LT Std 55 Roman"/>
      <family val="2"/>
    </font>
    <font>
      <sz val="10"/>
      <name val="Avenir LT Std 55 Roman"/>
      <family val="2"/>
    </font>
    <font>
      <b/>
      <sz val="14"/>
      <color theme="1"/>
      <name val="Avenir LT Std 55 Roman"/>
      <family val="2"/>
    </font>
    <font>
      <vertAlign val="subscript"/>
      <sz val="12"/>
      <name val="Avenir LT Std 55 Roman"/>
      <family val="2"/>
    </font>
    <font>
      <vertAlign val="subscript"/>
      <sz val="12"/>
      <color theme="1"/>
      <name val="Avenir LT Std 55 Roman"/>
      <family val="2"/>
    </font>
    <font>
      <sz val="11"/>
      <name val="Avenir LT Std 55 Roman"/>
      <family val="2"/>
    </font>
    <font>
      <sz val="11"/>
      <color rgb="FFFF0000"/>
      <name val="Avenir LT Std 55 Roman"/>
      <family val="2"/>
    </font>
    <font>
      <sz val="14"/>
      <color theme="1"/>
      <name val="Avenir LT Std 55 Roman"/>
      <family val="2"/>
    </font>
    <font>
      <b/>
      <sz val="14"/>
      <name val="Avenir LT Std 55 Roman"/>
      <family val="2"/>
    </font>
    <font>
      <b/>
      <sz val="12"/>
      <color rgb="FF000000"/>
      <name val="Avenir LT Std 55 Roman"/>
      <family val="2"/>
    </font>
    <font>
      <sz val="12"/>
      <color rgb="FF000000"/>
      <name val="Avenir LT Std 55 Roman"/>
      <family val="2"/>
    </font>
    <font>
      <b/>
      <sz val="12"/>
      <color theme="0"/>
      <name val="Avenir LT Std 55 Roman"/>
      <family val="2"/>
    </font>
    <font>
      <sz val="12"/>
      <color theme="1" tint="0.499984740745262"/>
      <name val="Avenir LT Std 55 Roman"/>
      <family val="2"/>
    </font>
    <font>
      <b/>
      <vertAlign val="superscript"/>
      <sz val="12"/>
      <color theme="1"/>
      <name val="Avenir LT Std 55 Roman"/>
      <family val="2"/>
    </font>
    <font>
      <vertAlign val="superscript"/>
      <sz val="12"/>
      <color theme="1"/>
      <name val="Avenir LT Std 55 Roman"/>
      <family val="2"/>
    </font>
    <font>
      <sz val="10"/>
      <color theme="1"/>
      <name val="Avenir LT Std 55 Roman"/>
      <family val="2"/>
    </font>
    <font>
      <vertAlign val="superscript"/>
      <sz val="10"/>
      <color theme="1"/>
      <name val="Avenir LT Std 55 Roman"/>
      <family val="2"/>
    </font>
    <font>
      <vertAlign val="subscript"/>
      <sz val="10"/>
      <color theme="1"/>
      <name val="Avenir LT Std 55 Roman"/>
      <family val="2"/>
    </font>
    <font>
      <sz val="10"/>
      <color rgb="FF000000"/>
      <name val="Avenir LT Std 55 Roman"/>
      <family val="2"/>
    </font>
    <font>
      <vertAlign val="superscript"/>
      <sz val="12"/>
      <color rgb="FF000000"/>
      <name val="Avenir LT Std 55 Roman"/>
      <family val="2"/>
    </font>
    <font>
      <b/>
      <sz val="16"/>
      <color rgb="FF0000FF"/>
      <name val="Avenir LT Std 55 Roman"/>
      <family val="2"/>
    </font>
    <font>
      <b/>
      <sz val="14"/>
      <color rgb="FF0000FF"/>
      <name val="Avenir LT Std 55 Roman"/>
      <family val="2"/>
    </font>
    <font>
      <sz val="12"/>
      <name val="Arial"/>
      <family val="2"/>
    </font>
  </fonts>
  <fills count="2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66"/>
        <bgColor indexed="64"/>
      </patternFill>
    </fill>
    <fill>
      <patternFill patternType="solid">
        <fgColor theme="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0"/>
        <bgColor indexed="64"/>
      </patternFill>
    </fill>
    <fill>
      <patternFill patternType="solid">
        <fgColor theme="0" tint="-0.14996795556505021"/>
        <bgColor indexed="64"/>
      </patternFill>
    </fill>
    <fill>
      <patternFill patternType="solid">
        <fgColor rgb="FFB7DEDF"/>
        <bgColor indexed="64"/>
      </patternFill>
    </fill>
    <fill>
      <patternFill patternType="solid">
        <fgColor rgb="FFFCD5B4"/>
        <bgColor indexed="64"/>
      </patternFill>
    </fill>
    <fill>
      <patternFill patternType="solid">
        <fgColor rgb="FFB1A0C7"/>
        <bgColor indexed="64"/>
      </patternFill>
    </fill>
    <fill>
      <patternFill patternType="darkUp">
        <fgColor auto="1"/>
        <bgColor theme="0" tint="-4.9989318521683403E-2"/>
      </patternFill>
    </fill>
    <fill>
      <patternFill patternType="solid">
        <fgColor theme="0" tint="-0.499984740745262"/>
        <bgColor indexed="64"/>
      </patternFill>
    </fill>
    <fill>
      <patternFill patternType="solid">
        <fgColor rgb="FFB7DEE8"/>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auto="1"/>
      </left>
      <right style="medium">
        <color auto="1"/>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s>
  <cellStyleXfs count="14">
    <xf numFmtId="0" fontId="0" fillId="0" borderId="0"/>
    <xf numFmtId="43" fontId="2" fillId="0" borderId="0" applyFont="0" applyFill="0" applyBorder="0" applyAlignment="0" applyProtection="0"/>
    <xf numFmtId="0" fontId="1" fillId="0" borderId="0"/>
    <xf numFmtId="0" fontId="5" fillId="0" borderId="0" applyNumberForma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0" fontId="5" fillId="0" borderId="0" applyNumberFormat="0" applyFill="0" applyBorder="0" applyAlignment="0" applyProtection="0"/>
  </cellStyleXfs>
  <cellXfs count="827">
    <xf numFmtId="0" fontId="0" fillId="0" borderId="0" xfId="0"/>
    <xf numFmtId="0" fontId="0" fillId="0" borderId="0" xfId="0" applyFill="1" applyBorder="1"/>
    <xf numFmtId="0" fontId="3" fillId="0" borderId="0" xfId="0" applyFont="1" applyFill="1" applyBorder="1"/>
    <xf numFmtId="0" fontId="7" fillId="0" borderId="25" xfId="0" applyFont="1" applyFill="1" applyBorder="1" applyAlignment="1">
      <alignment horizontal="center" vertical="center" wrapText="1"/>
    </xf>
    <xf numFmtId="0" fontId="8" fillId="0" borderId="0" xfId="0" applyFont="1" applyFill="1" applyBorder="1"/>
    <xf numFmtId="0" fontId="4" fillId="0" borderId="0" xfId="0" applyFont="1" applyFill="1" applyBorder="1" applyAlignment="1">
      <alignment wrapText="1"/>
    </xf>
    <xf numFmtId="9" fontId="3" fillId="6" borderId="20" xfId="0" applyNumberFormat="1" applyFont="1" applyFill="1" applyBorder="1" applyAlignment="1">
      <alignment vertical="top" wrapText="1"/>
    </xf>
    <xf numFmtId="9" fontId="3" fillId="6" borderId="59" xfId="0" applyNumberFormat="1" applyFont="1" applyFill="1" applyBorder="1" applyAlignment="1">
      <alignment vertical="top" wrapText="1"/>
    </xf>
    <xf numFmtId="0" fontId="3" fillId="0" borderId="0" xfId="0" applyNumberFormat="1" applyFont="1" applyFill="1" applyBorder="1"/>
    <xf numFmtId="0" fontId="4" fillId="7"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0" borderId="0" xfId="3" applyFont="1" applyFill="1" applyBorder="1" applyAlignment="1">
      <alignment vertical="center" wrapText="1"/>
    </xf>
    <xf numFmtId="0" fontId="0" fillId="0" borderId="0" xfId="0" applyProtection="1">
      <protection locked="0"/>
    </xf>
    <xf numFmtId="0" fontId="9" fillId="0" borderId="0" xfId="0" applyFont="1" applyAlignment="1" applyProtection="1">
      <protection locked="0"/>
    </xf>
    <xf numFmtId="0" fontId="9" fillId="0" borderId="0" xfId="0" applyFont="1" applyProtection="1">
      <protection locked="0"/>
    </xf>
    <xf numFmtId="0" fontId="9" fillId="0" borderId="0" xfId="0" applyFont="1" applyBorder="1" applyAlignment="1" applyProtection="1">
      <alignment horizontal="left" wrapText="1"/>
      <protection locked="0"/>
    </xf>
    <xf numFmtId="0" fontId="9" fillId="0" borderId="0" xfId="0" applyFont="1" applyAlignment="1" applyProtection="1">
      <alignment horizontal="left"/>
      <protection locked="0"/>
    </xf>
    <xf numFmtId="14" fontId="0" fillId="0" borderId="0" xfId="0" applyNumberFormat="1" applyProtection="1">
      <protection locked="0"/>
    </xf>
    <xf numFmtId="3" fontId="0" fillId="0" borderId="0" xfId="0" applyNumberFormat="1" applyProtection="1">
      <protection locked="0"/>
    </xf>
    <xf numFmtId="0" fontId="11" fillId="0" borderId="0" xfId="0" applyFont="1" applyFill="1" applyBorder="1" applyAlignment="1">
      <alignment horizontal="center" vertical="center"/>
    </xf>
    <xf numFmtId="0" fontId="12" fillId="0" borderId="0" xfId="0" applyFont="1" applyFill="1" applyBorder="1"/>
    <xf numFmtId="0" fontId="13" fillId="0" borderId="0" xfId="0" applyFont="1" applyFill="1" applyBorder="1" applyAlignment="1">
      <alignment horizontal="center" vertical="center"/>
    </xf>
    <xf numFmtId="0" fontId="14" fillId="0" borderId="0" xfId="0" applyFont="1" applyFill="1" applyBorder="1" applyAlignment="1">
      <alignment vertical="top" wrapText="1"/>
    </xf>
    <xf numFmtId="0" fontId="15" fillId="0" borderId="0" xfId="0" applyFont="1" applyFill="1" applyBorder="1"/>
    <xf numFmtId="0" fontId="16" fillId="0" borderId="0" xfId="3" applyFont="1" applyFill="1" applyBorder="1" applyAlignment="1">
      <alignment vertical="center" wrapText="1"/>
    </xf>
    <xf numFmtId="0" fontId="18" fillId="0" borderId="0" xfId="0" applyFont="1"/>
    <xf numFmtId="0" fontId="18" fillId="0" borderId="0" xfId="0" applyFont="1" applyFill="1" applyBorder="1"/>
    <xf numFmtId="0" fontId="14" fillId="6" borderId="1" xfId="13" applyFont="1" applyFill="1" applyBorder="1" applyAlignment="1" applyProtection="1">
      <alignment horizontal="center" vertical="center" wrapText="1"/>
      <protection locked="0"/>
    </xf>
    <xf numFmtId="0" fontId="18" fillId="0" borderId="0" xfId="0" applyFont="1" applyFill="1" applyBorder="1" applyAlignment="1">
      <alignment vertical="top" wrapText="1"/>
    </xf>
    <xf numFmtId="0" fontId="18" fillId="6" borderId="1" xfId="0" applyFont="1" applyFill="1" applyBorder="1" applyAlignment="1" applyProtection="1">
      <alignment horizontal="center" vertical="center" wrapText="1"/>
      <protection locked="0"/>
    </xf>
    <xf numFmtId="0" fontId="18" fillId="6" borderId="1" xfId="0" applyFont="1" applyFill="1" applyBorder="1" applyAlignment="1" applyProtection="1">
      <alignment vertical="center" wrapText="1"/>
      <protection locked="0"/>
    </xf>
    <xf numFmtId="0" fontId="14" fillId="6" borderId="1" xfId="13" applyFont="1" applyFill="1" applyBorder="1" applyAlignment="1" applyProtection="1">
      <alignment vertical="center" wrapText="1"/>
      <protection locked="0"/>
    </xf>
    <xf numFmtId="0" fontId="15" fillId="0" borderId="0" xfId="0" applyFont="1" applyAlignment="1">
      <alignment vertical="top"/>
    </xf>
    <xf numFmtId="0" fontId="18" fillId="0" borderId="0" xfId="0" applyFont="1" applyAlignment="1">
      <alignment vertical="top" wrapText="1"/>
    </xf>
    <xf numFmtId="0" fontId="14" fillId="0" borderId="0" xfId="0" applyFont="1" applyAlignment="1">
      <alignment horizontal="left"/>
    </xf>
    <xf numFmtId="0" fontId="11" fillId="0" borderId="0" xfId="0" applyFont="1" applyFill="1" applyBorder="1" applyAlignment="1">
      <alignment vertical="center"/>
    </xf>
    <xf numFmtId="0" fontId="12" fillId="0" borderId="0" xfId="0" applyFont="1" applyFill="1" applyBorder="1" applyAlignment="1"/>
    <xf numFmtId="0" fontId="17" fillId="0" borderId="0" xfId="0" applyFont="1" applyFill="1" applyBorder="1" applyAlignment="1">
      <alignment vertical="top"/>
    </xf>
    <xf numFmtId="0" fontId="14" fillId="6" borderId="5" xfId="0" applyFont="1" applyFill="1" applyBorder="1" applyAlignment="1">
      <alignment vertical="center" wrapText="1"/>
    </xf>
    <xf numFmtId="0" fontId="14" fillId="0" borderId="0" xfId="0" applyFont="1" applyFill="1" applyBorder="1" applyAlignment="1">
      <alignment vertical="center" wrapText="1"/>
    </xf>
    <xf numFmtId="0" fontId="14" fillId="5" borderId="5" xfId="0" applyFont="1" applyFill="1" applyBorder="1" applyAlignment="1">
      <alignment vertical="center" wrapText="1"/>
    </xf>
    <xf numFmtId="0" fontId="14" fillId="3" borderId="5" xfId="0" applyFont="1" applyFill="1" applyBorder="1" applyAlignment="1">
      <alignment vertical="center" wrapText="1"/>
    </xf>
    <xf numFmtId="0" fontId="14" fillId="8" borderId="5" xfId="0" applyFont="1" applyFill="1" applyBorder="1" applyAlignment="1">
      <alignment vertical="center" wrapText="1"/>
    </xf>
    <xf numFmtId="0" fontId="20" fillId="9" borderId="7" xfId="0" applyFont="1" applyFill="1" applyBorder="1" applyAlignment="1">
      <alignment vertical="center" wrapText="1"/>
    </xf>
    <xf numFmtId="0" fontId="16" fillId="0" borderId="0" xfId="3" applyFont="1" applyFill="1" applyBorder="1" applyAlignment="1">
      <alignment horizontal="left" vertical="center" wrapText="1"/>
    </xf>
    <xf numFmtId="0" fontId="21" fillId="0" borderId="0" xfId="0" applyFont="1" applyFill="1" applyBorder="1"/>
    <xf numFmtId="0" fontId="15" fillId="0" borderId="0" xfId="0" applyFont="1" applyFill="1" applyBorder="1" applyAlignment="1">
      <alignment wrapText="1"/>
    </xf>
    <xf numFmtId="0" fontId="15" fillId="2" borderId="17" xfId="0" applyFont="1" applyFill="1" applyBorder="1" applyAlignment="1">
      <alignment horizontal="center" vertical="center" wrapText="1"/>
    </xf>
    <xf numFmtId="0" fontId="18" fillId="3" borderId="13" xfId="0" applyNumberFormat="1" applyFont="1" applyFill="1" applyBorder="1" applyAlignment="1" applyProtection="1">
      <alignment horizontal="center" vertical="center" wrapText="1"/>
      <protection locked="0"/>
    </xf>
    <xf numFmtId="0" fontId="18" fillId="3" borderId="1" xfId="0" applyNumberFormat="1" applyFont="1" applyFill="1" applyBorder="1" applyAlignment="1" applyProtection="1">
      <alignment horizontal="center" vertical="center" wrapText="1"/>
      <protection locked="0"/>
    </xf>
    <xf numFmtId="9" fontId="18" fillId="5" borderId="1" xfId="0" applyNumberFormat="1" applyFont="1" applyFill="1" applyBorder="1" applyAlignment="1" applyProtection="1">
      <alignment horizontal="center" vertical="center" wrapText="1"/>
      <protection locked="0"/>
    </xf>
    <xf numFmtId="3" fontId="18" fillId="5" borderId="1" xfId="0" applyNumberFormat="1" applyFont="1" applyFill="1" applyBorder="1" applyAlignment="1" applyProtection="1">
      <alignment horizontal="center" vertical="center" wrapText="1"/>
      <protection locked="0"/>
    </xf>
    <xf numFmtId="0" fontId="18" fillId="3" borderId="18" xfId="0" applyNumberFormat="1" applyFont="1" applyFill="1" applyBorder="1" applyAlignment="1" applyProtection="1">
      <alignment horizontal="center" vertical="center" wrapText="1"/>
      <protection locked="0"/>
    </xf>
    <xf numFmtId="9" fontId="18" fillId="5" borderId="18" xfId="0" applyNumberFormat="1" applyFont="1" applyFill="1" applyBorder="1" applyAlignment="1" applyProtection="1">
      <alignment horizontal="center" vertical="center" wrapText="1"/>
      <protection locked="0"/>
    </xf>
    <xf numFmtId="3" fontId="18" fillId="5" borderId="18" xfId="0" applyNumberFormat="1" applyFont="1" applyFill="1" applyBorder="1" applyAlignment="1" applyProtection="1">
      <alignment horizontal="center" vertical="center" wrapText="1"/>
      <protection locked="0"/>
    </xf>
    <xf numFmtId="0" fontId="15" fillId="7" borderId="34" xfId="0" applyFont="1" applyFill="1" applyBorder="1" applyAlignment="1">
      <alignment horizontal="center" vertical="center"/>
    </xf>
    <xf numFmtId="0" fontId="15" fillId="7" borderId="34"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14" fillId="0" borderId="0" xfId="0" applyFont="1"/>
    <xf numFmtId="0" fontId="12" fillId="0" borderId="0" xfId="0" applyFont="1" applyFill="1" applyBorder="1" applyAlignment="1">
      <alignment horizontal="left" vertical="center"/>
    </xf>
    <xf numFmtId="0" fontId="17" fillId="0" borderId="0" xfId="3" applyFont="1" applyFill="1" applyBorder="1" applyAlignment="1">
      <alignment vertical="top" wrapText="1"/>
    </xf>
    <xf numFmtId="0" fontId="17" fillId="0" borderId="0" xfId="0" applyFont="1" applyFill="1" applyBorder="1" applyAlignment="1">
      <alignment vertical="top" wrapText="1"/>
    </xf>
    <xf numFmtId="0" fontId="17" fillId="0" borderId="0" xfId="3" applyFont="1" applyFill="1" applyBorder="1" applyAlignment="1">
      <alignment vertical="top"/>
    </xf>
    <xf numFmtId="0" fontId="16" fillId="0" borderId="0" xfId="3" applyFont="1" applyFill="1" applyBorder="1" applyAlignment="1">
      <alignment vertical="top" wrapText="1"/>
    </xf>
    <xf numFmtId="0" fontId="14" fillId="0" borderId="0" xfId="3" applyFont="1" applyFill="1" applyBorder="1" applyAlignment="1">
      <alignment horizontal="left" vertical="top" wrapText="1" indent="3"/>
    </xf>
    <xf numFmtId="0" fontId="14" fillId="0" borderId="0" xfId="0" applyFont="1" applyFill="1" applyBorder="1"/>
    <xf numFmtId="1" fontId="14" fillId="0" borderId="0" xfId="0" applyNumberFormat="1" applyFont="1" applyFill="1" applyBorder="1"/>
    <xf numFmtId="0" fontId="14" fillId="6" borderId="5" xfId="0" applyFont="1" applyFill="1" applyBorder="1" applyAlignment="1">
      <alignment vertical="top" wrapText="1"/>
    </xf>
    <xf numFmtId="0" fontId="14" fillId="0" borderId="6" xfId="0" applyFont="1" applyFill="1" applyBorder="1" applyAlignment="1">
      <alignment vertical="top" wrapText="1"/>
    </xf>
    <xf numFmtId="0" fontId="14" fillId="5" borderId="5" xfId="0" applyFont="1" applyFill="1" applyBorder="1" applyAlignment="1">
      <alignment vertical="top" wrapText="1"/>
    </xf>
    <xf numFmtId="0" fontId="19" fillId="0" borderId="0" xfId="0" applyFont="1" applyFill="1" applyBorder="1" applyAlignment="1">
      <alignment vertical="top" wrapText="1"/>
    </xf>
    <xf numFmtId="0" fontId="14" fillId="3" borderId="5" xfId="0" applyFont="1" applyFill="1" applyBorder="1" applyAlignment="1">
      <alignment vertical="top" wrapText="1"/>
    </xf>
    <xf numFmtId="0" fontId="14" fillId="8" borderId="5" xfId="0" applyFont="1" applyFill="1" applyBorder="1" applyAlignment="1">
      <alignment vertical="top" wrapText="1"/>
    </xf>
    <xf numFmtId="0" fontId="20" fillId="9" borderId="7" xfId="0" applyFont="1" applyFill="1" applyBorder="1" applyAlignment="1">
      <alignment vertical="top" wrapText="1"/>
    </xf>
    <xf numFmtId="0" fontId="14" fillId="0" borderId="9" xfId="0" applyFont="1" applyFill="1" applyBorder="1" applyAlignment="1">
      <alignment vertical="top" wrapText="1"/>
    </xf>
    <xf numFmtId="0" fontId="26" fillId="0" borderId="0" xfId="0" applyFont="1" applyFill="1" applyBorder="1" applyAlignment="1">
      <alignment vertical="top"/>
    </xf>
    <xf numFmtId="0" fontId="16" fillId="0" borderId="0" xfId="3" applyFont="1" applyFill="1" applyBorder="1"/>
    <xf numFmtId="0" fontId="16" fillId="0" borderId="5" xfId="3" applyFont="1" applyFill="1" applyBorder="1" applyAlignment="1">
      <alignment horizontal="left" vertical="top"/>
    </xf>
    <xf numFmtId="0" fontId="14" fillId="0" borderId="0"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5" xfId="0" applyFont="1" applyFill="1" applyBorder="1" applyAlignment="1">
      <alignment horizontal="left" vertical="top" wrapText="1"/>
    </xf>
    <xf numFmtId="0" fontId="12" fillId="0" borderId="0" xfId="0" applyFont="1" applyFill="1" applyBorder="1" applyProtection="1"/>
    <xf numFmtId="0" fontId="14" fillId="0" borderId="5" xfId="0" applyFont="1" applyFill="1" applyBorder="1" applyAlignment="1">
      <alignment vertical="top" wrapText="1"/>
    </xf>
    <xf numFmtId="0" fontId="16" fillId="0" borderId="6" xfId="3" applyFont="1" applyFill="1" applyBorder="1" applyAlignment="1" applyProtection="1">
      <protection locked="0"/>
    </xf>
    <xf numFmtId="0" fontId="14" fillId="0" borderId="7" xfId="3" applyFont="1" applyFill="1" applyBorder="1" applyAlignment="1">
      <alignment horizontal="left" vertical="top" wrapText="1"/>
    </xf>
    <xf numFmtId="0" fontId="14" fillId="0" borderId="8" xfId="3" applyFont="1" applyFill="1" applyBorder="1" applyAlignment="1">
      <alignment horizontal="left" vertical="top" wrapText="1"/>
    </xf>
    <xf numFmtId="0" fontId="16" fillId="0" borderId="9" xfId="3" applyFont="1" applyFill="1" applyBorder="1" applyAlignment="1">
      <alignment horizontal="left" vertical="top" wrapText="1"/>
    </xf>
    <xf numFmtId="0" fontId="16" fillId="0" borderId="0" xfId="3" applyFont="1" applyFill="1" applyBorder="1" applyAlignment="1">
      <alignment horizontal="left" vertical="top" wrapText="1"/>
    </xf>
    <xf numFmtId="0" fontId="15" fillId="0" borderId="0" xfId="0" applyFont="1" applyFill="1" applyBorder="1" applyAlignment="1">
      <alignment horizontal="right"/>
    </xf>
    <xf numFmtId="0" fontId="14"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Protection="1"/>
    <xf numFmtId="3" fontId="15" fillId="2" borderId="1" xfId="7" applyNumberFormat="1" applyFont="1" applyFill="1" applyBorder="1" applyAlignment="1" applyProtection="1">
      <alignment horizontal="center" vertical="center"/>
    </xf>
    <xf numFmtId="3" fontId="15" fillId="0" borderId="0" xfId="7" applyNumberFormat="1" applyFont="1" applyFill="1" applyBorder="1" applyAlignment="1" applyProtection="1">
      <alignment vertical="center"/>
    </xf>
    <xf numFmtId="3" fontId="14" fillId="3" borderId="1" xfId="7" applyNumberFormat="1" applyFont="1" applyFill="1" applyBorder="1" applyAlignment="1" applyProtection="1">
      <alignment horizontal="center" vertical="center"/>
    </xf>
    <xf numFmtId="0" fontId="18" fillId="2" borderId="1" xfId="0" applyFont="1" applyFill="1" applyBorder="1" applyAlignment="1">
      <alignment horizontal="right" vertical="center"/>
    </xf>
    <xf numFmtId="0" fontId="18" fillId="2" borderId="1" xfId="0" applyFont="1" applyFill="1" applyBorder="1" applyAlignment="1">
      <alignment horizontal="right"/>
    </xf>
    <xf numFmtId="0" fontId="14" fillId="0" borderId="1" xfId="0" applyFont="1" applyFill="1" applyBorder="1" applyAlignment="1">
      <alignment horizontal="center"/>
    </xf>
    <xf numFmtId="3" fontId="18" fillId="0" borderId="1" xfId="0" applyNumberFormat="1" applyFont="1" applyBorder="1" applyAlignment="1">
      <alignment horizontal="center"/>
    </xf>
    <xf numFmtId="3" fontId="18" fillId="0" borderId="1" xfId="0" applyNumberFormat="1" applyFont="1" applyFill="1" applyBorder="1" applyAlignment="1">
      <alignment horizontal="center"/>
    </xf>
    <xf numFmtId="2" fontId="18" fillId="0" borderId="1" xfId="0" applyNumberFormat="1" applyFont="1" applyFill="1" applyBorder="1" applyAlignment="1">
      <alignment horizontal="center"/>
    </xf>
    <xf numFmtId="172" fontId="18" fillId="0" borderId="1" xfId="0" applyNumberFormat="1" applyFont="1" applyBorder="1" applyAlignment="1">
      <alignment horizontal="center"/>
    </xf>
    <xf numFmtId="4" fontId="14" fillId="9" borderId="1" xfId="0" applyNumberFormat="1" applyFont="1" applyFill="1" applyBorder="1" applyAlignment="1">
      <alignment vertical="top" wrapText="1"/>
    </xf>
    <xf numFmtId="0" fontId="18" fillId="9" borderId="1" xfId="0" applyFont="1" applyFill="1" applyBorder="1" applyAlignment="1">
      <alignment horizontal="right" vertical="top" wrapText="1"/>
    </xf>
    <xf numFmtId="0" fontId="18" fillId="2" borderId="1" xfId="0" applyFont="1" applyFill="1" applyBorder="1" applyAlignment="1">
      <alignment vertical="center" wrapText="1"/>
    </xf>
    <xf numFmtId="4" fontId="14" fillId="6" borderId="1" xfId="0" applyNumberFormat="1" applyFont="1" applyFill="1" applyBorder="1" applyAlignment="1" applyProtection="1">
      <alignment horizontal="right" vertical="top" wrapText="1"/>
      <protection locked="0"/>
    </xf>
    <xf numFmtId="10" fontId="14" fillId="6" borderId="1" xfId="0" applyNumberFormat="1" applyFont="1" applyFill="1" applyBorder="1" applyAlignment="1" applyProtection="1">
      <alignment horizontal="right" vertical="top" wrapText="1"/>
      <protection locked="0"/>
    </xf>
    <xf numFmtId="10" fontId="14" fillId="9" borderId="1" xfId="0" applyNumberFormat="1" applyFont="1" applyFill="1" applyBorder="1" applyAlignment="1">
      <alignment vertical="top" wrapText="1"/>
    </xf>
    <xf numFmtId="0" fontId="15" fillId="2" borderId="1" xfId="0" applyFont="1" applyFill="1" applyBorder="1" applyAlignment="1">
      <alignment wrapText="1"/>
    </xf>
    <xf numFmtId="4" fontId="14" fillId="3" borderId="1" xfId="0" applyNumberFormat="1" applyFont="1" applyFill="1" applyBorder="1" applyAlignment="1">
      <alignment wrapText="1"/>
    </xf>
    <xf numFmtId="10" fontId="14" fillId="3" borderId="1" xfId="0" applyNumberFormat="1" applyFont="1" applyFill="1" applyBorder="1" applyAlignment="1">
      <alignment wrapText="1"/>
    </xf>
    <xf numFmtId="4" fontId="14" fillId="3" borderId="1" xfId="0" applyNumberFormat="1" applyFont="1" applyFill="1" applyBorder="1" applyAlignment="1">
      <alignment horizontal="right" wrapText="1"/>
    </xf>
    <xf numFmtId="4" fontId="14" fillId="9" borderId="1" xfId="0" applyNumberFormat="1" applyFont="1" applyFill="1" applyBorder="1" applyAlignment="1">
      <alignment horizontal="right" wrapText="1"/>
    </xf>
    <xf numFmtId="0" fontId="15" fillId="9" borderId="1" xfId="0" applyFont="1" applyFill="1" applyBorder="1" applyAlignment="1">
      <alignment wrapText="1"/>
    </xf>
    <xf numFmtId="4" fontId="14" fillId="9" borderId="1" xfId="0" applyNumberFormat="1" applyFont="1" applyFill="1" applyBorder="1" applyAlignment="1">
      <alignment wrapText="1"/>
    </xf>
    <xf numFmtId="0" fontId="15" fillId="9" borderId="1" xfId="0" applyFont="1" applyFill="1" applyBorder="1" applyAlignment="1">
      <alignment horizontal="right" wrapText="1"/>
    </xf>
    <xf numFmtId="10" fontId="14" fillId="9" borderId="1" xfId="0" applyNumberFormat="1" applyFont="1" applyFill="1" applyBorder="1" applyAlignment="1">
      <alignment wrapText="1"/>
    </xf>
    <xf numFmtId="4" fontId="14" fillId="0" borderId="0" xfId="0" applyNumberFormat="1" applyFont="1" applyFill="1" applyBorder="1" applyAlignment="1">
      <alignment vertical="top" wrapText="1"/>
    </xf>
    <xf numFmtId="0" fontId="18" fillId="0" borderId="0" xfId="0" applyFont="1" applyFill="1" applyBorder="1" applyAlignment="1">
      <alignment horizontal="right" wrapText="1"/>
    </xf>
    <xf numFmtId="10" fontId="14" fillId="0" borderId="0" xfId="0" applyNumberFormat="1" applyFont="1" applyFill="1" applyBorder="1" applyAlignment="1">
      <alignment vertical="top" wrapText="1"/>
    </xf>
    <xf numFmtId="4" fontId="14" fillId="0" borderId="0" xfId="0" applyNumberFormat="1" applyFont="1" applyFill="1" applyBorder="1" applyAlignment="1">
      <alignment horizontal="right" wrapText="1"/>
    </xf>
    <xf numFmtId="0" fontId="15" fillId="0" borderId="0" xfId="0" applyFont="1" applyFill="1" applyBorder="1" applyAlignment="1">
      <alignment horizontal="right" wrapText="1"/>
    </xf>
    <xf numFmtId="0" fontId="18" fillId="0" borderId="0" xfId="0" applyFont="1" applyFill="1" applyBorder="1" applyAlignment="1">
      <alignment horizontal="right" vertical="top" wrapText="1"/>
    </xf>
    <xf numFmtId="10" fontId="14" fillId="0" borderId="0" xfId="0" applyNumberFormat="1" applyFont="1" applyFill="1" applyBorder="1" applyAlignment="1">
      <alignment horizontal="right" wrapText="1"/>
    </xf>
    <xf numFmtId="3" fontId="14" fillId="0" borderId="0" xfId="0" applyNumberFormat="1" applyFont="1" applyFill="1" applyBorder="1" applyAlignment="1">
      <alignment vertical="top" wrapText="1"/>
    </xf>
    <xf numFmtId="0" fontId="30" fillId="0" borderId="0" xfId="0" applyFont="1" applyFill="1" applyBorder="1"/>
    <xf numFmtId="0" fontId="31" fillId="0" borderId="0" xfId="0" applyFont="1" applyFill="1" applyBorder="1"/>
    <xf numFmtId="0" fontId="18" fillId="0" borderId="0" xfId="0" applyFont="1" applyAlignment="1">
      <alignment horizontal="left" vertical="top" wrapText="1"/>
    </xf>
    <xf numFmtId="0" fontId="34" fillId="7" borderId="1" xfId="0" applyFont="1" applyFill="1" applyBorder="1" applyAlignment="1">
      <alignment horizontal="center" vertical="center" wrapText="1"/>
    </xf>
    <xf numFmtId="164" fontId="35" fillId="0" borderId="1" xfId="0" applyNumberFormat="1" applyFont="1" applyBorder="1" applyAlignment="1">
      <alignment horizontal="center" vertical="center" wrapText="1"/>
    </xf>
    <xf numFmtId="0" fontId="35" fillId="6" borderId="1" xfId="0" applyFont="1" applyFill="1" applyBorder="1" applyAlignment="1" applyProtection="1">
      <alignment vertical="center" wrapText="1"/>
      <protection locked="0"/>
    </xf>
    <xf numFmtId="0" fontId="15" fillId="7" borderId="1" xfId="0" applyFont="1" applyFill="1" applyBorder="1" applyAlignment="1">
      <alignment horizontal="center" vertical="center" wrapText="1"/>
    </xf>
    <xf numFmtId="0" fontId="18" fillId="0" borderId="1" xfId="0" applyFont="1" applyBorder="1" applyAlignment="1">
      <alignment vertical="center" wrapText="1"/>
    </xf>
    <xf numFmtId="0" fontId="35" fillId="0" borderId="25" xfId="0" applyFont="1" applyFill="1" applyBorder="1" applyAlignment="1">
      <alignment horizontal="center" vertical="center" wrapText="1"/>
    </xf>
    <xf numFmtId="0" fontId="12" fillId="0" borderId="1" xfId="0" applyFont="1" applyFill="1" applyBorder="1"/>
    <xf numFmtId="0" fontId="14" fillId="0" borderId="1" xfId="0" applyFont="1" applyBorder="1" applyAlignment="1">
      <alignment horizontal="left" vertical="top" wrapText="1"/>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30" fillId="0" borderId="0" xfId="0" applyFont="1" applyFill="1" applyBorder="1" applyProtection="1"/>
    <xf numFmtId="0" fontId="14" fillId="0" borderId="0" xfId="0" applyFont="1" applyFill="1" applyBorder="1" applyProtection="1"/>
    <xf numFmtId="0" fontId="21" fillId="2" borderId="35" xfId="0" applyFont="1" applyFill="1" applyBorder="1" applyAlignment="1" applyProtection="1">
      <alignment horizontal="left" vertical="center" wrapText="1"/>
    </xf>
    <xf numFmtId="3" fontId="12" fillId="3" borderId="40" xfId="9" applyNumberFormat="1" applyFont="1" applyFill="1" applyBorder="1" applyAlignment="1" applyProtection="1">
      <alignment horizontal="center" vertical="center"/>
    </xf>
    <xf numFmtId="0" fontId="21" fillId="2" borderId="17" xfId="0" applyFont="1" applyFill="1" applyBorder="1" applyAlignment="1" applyProtection="1">
      <alignment horizontal="left" vertical="center" wrapText="1"/>
    </xf>
    <xf numFmtId="3" fontId="30" fillId="3" borderId="19" xfId="9" applyNumberFormat="1" applyFont="1" applyFill="1" applyBorder="1" applyAlignment="1" applyProtection="1">
      <alignment horizontal="center" vertical="center"/>
    </xf>
    <xf numFmtId="0" fontId="19" fillId="0" borderId="0" xfId="0" applyFont="1" applyFill="1" applyBorder="1" applyProtection="1"/>
    <xf numFmtId="0" fontId="15" fillId="2" borderId="12" xfId="0" applyFont="1" applyFill="1" applyBorder="1" applyAlignment="1" applyProtection="1">
      <alignment vertical="center"/>
    </xf>
    <xf numFmtId="0" fontId="14" fillId="2" borderId="15" xfId="0" applyFont="1" applyFill="1" applyBorder="1" applyAlignment="1" applyProtection="1">
      <alignment horizontal="left" vertical="center" wrapText="1"/>
    </xf>
    <xf numFmtId="0" fontId="37" fillId="0" borderId="0" xfId="0" applyFont="1" applyFill="1" applyBorder="1" applyProtection="1"/>
    <xf numFmtId="3" fontId="15" fillId="2" borderId="1" xfId="0" applyNumberFormat="1" applyFont="1" applyFill="1" applyBorder="1" applyAlignment="1" applyProtection="1">
      <alignment horizontal="center" vertical="center"/>
    </xf>
    <xf numFmtId="3" fontId="37" fillId="16" borderId="7" xfId="0" applyNumberFormat="1" applyFont="1" applyFill="1" applyBorder="1" applyAlignment="1" applyProtection="1">
      <alignment horizontal="center" vertical="center"/>
    </xf>
    <xf numFmtId="3" fontId="37" fillId="16" borderId="9" xfId="0" applyNumberFormat="1" applyFont="1" applyFill="1" applyBorder="1" applyAlignment="1" applyProtection="1">
      <alignment horizontal="center" vertical="center"/>
    </xf>
    <xf numFmtId="3" fontId="37" fillId="16" borderId="0" xfId="0" applyNumberFormat="1" applyFont="1" applyFill="1" applyBorder="1" applyAlignment="1" applyProtection="1">
      <alignment vertical="center"/>
    </xf>
    <xf numFmtId="0" fontId="37" fillId="16" borderId="0" xfId="0" applyFont="1" applyFill="1" applyBorder="1" applyProtection="1"/>
    <xf numFmtId="0" fontId="37" fillId="16" borderId="27" xfId="0" applyFont="1" applyFill="1" applyBorder="1" applyAlignment="1" applyProtection="1">
      <alignment horizontal="center" vertical="center"/>
    </xf>
    <xf numFmtId="0" fontId="37" fillId="16" borderId="28" xfId="0" applyFont="1" applyFill="1" applyBorder="1" applyAlignment="1" applyProtection="1">
      <alignment horizontal="center" vertical="center"/>
    </xf>
    <xf numFmtId="0" fontId="37" fillId="16" borderId="15" xfId="0" applyFont="1" applyFill="1" applyBorder="1" applyAlignment="1" applyProtection="1">
      <alignment horizontal="center" vertical="center"/>
    </xf>
    <xf numFmtId="0" fontId="37" fillId="16" borderId="16" xfId="0" applyFont="1" applyFill="1" applyBorder="1" applyAlignment="1" applyProtection="1">
      <alignment horizontal="center" vertical="center"/>
    </xf>
    <xf numFmtId="3" fontId="18" fillId="3" borderId="25" xfId="0" applyNumberFormat="1" applyFont="1" applyFill="1" applyBorder="1" applyAlignment="1" applyProtection="1">
      <alignment horizontal="center" vertical="center"/>
    </xf>
    <xf numFmtId="3" fontId="18" fillId="3" borderId="28" xfId="0" applyNumberFormat="1" applyFont="1" applyFill="1" applyBorder="1" applyAlignment="1" applyProtection="1">
      <alignment horizontal="center" vertical="center"/>
    </xf>
    <xf numFmtId="0" fontId="14" fillId="2" borderId="17" xfId="0" applyFont="1" applyFill="1" applyBorder="1" applyAlignment="1" applyProtection="1">
      <alignment horizontal="left" vertical="center" wrapText="1"/>
    </xf>
    <xf numFmtId="0" fontId="14" fillId="2" borderId="12" xfId="0" applyFont="1" applyFill="1" applyBorder="1" applyAlignment="1" applyProtection="1">
      <alignment horizontal="left" vertical="center" wrapText="1"/>
    </xf>
    <xf numFmtId="3" fontId="18" fillId="3" borderId="13" xfId="0" applyNumberFormat="1" applyFont="1" applyFill="1" applyBorder="1" applyAlignment="1" applyProtection="1">
      <alignment horizontal="center" vertical="center"/>
    </xf>
    <xf numFmtId="3" fontId="19" fillId="21" borderId="14" xfId="0" applyNumberFormat="1" applyFont="1" applyFill="1" applyBorder="1" applyAlignment="1" applyProtection="1">
      <alignment horizontal="center" vertical="center"/>
    </xf>
    <xf numFmtId="0" fontId="14" fillId="2" borderId="35" xfId="0" applyFont="1" applyFill="1" applyBorder="1" applyAlignment="1" applyProtection="1">
      <alignment horizontal="left" vertical="center" wrapText="1"/>
    </xf>
    <xf numFmtId="3" fontId="19" fillId="21" borderId="36" xfId="0" applyNumberFormat="1" applyFont="1" applyFill="1" applyBorder="1" applyAlignment="1" applyProtection="1">
      <alignment horizontal="center" vertical="center"/>
    </xf>
    <xf numFmtId="3" fontId="18" fillId="3" borderId="40" xfId="0" applyNumberFormat="1" applyFont="1" applyFill="1" applyBorder="1" applyAlignment="1" applyProtection="1">
      <alignment horizontal="center" vertical="center"/>
    </xf>
    <xf numFmtId="0" fontId="17" fillId="2" borderId="37" xfId="0" applyFont="1" applyFill="1" applyBorder="1" applyAlignment="1" applyProtection="1">
      <alignment horizontal="left" vertical="center" wrapText="1"/>
    </xf>
    <xf numFmtId="3" fontId="15" fillId="3" borderId="57" xfId="0" applyNumberFormat="1" applyFont="1" applyFill="1" applyBorder="1" applyAlignment="1" applyProtection="1">
      <alignment horizontal="center" vertical="center"/>
    </xf>
    <xf numFmtId="3" fontId="15" fillId="3" borderId="14" xfId="0" applyNumberFormat="1" applyFont="1" applyFill="1" applyBorder="1" applyAlignment="1" applyProtection="1">
      <alignment horizontal="center" vertical="center"/>
    </xf>
    <xf numFmtId="0" fontId="17" fillId="2" borderId="17" xfId="0" applyFont="1" applyFill="1" applyBorder="1" applyAlignment="1" applyProtection="1">
      <alignment horizontal="left" vertical="center" wrapText="1"/>
    </xf>
    <xf numFmtId="3" fontId="15" fillId="3" borderId="18" xfId="0" applyNumberFormat="1" applyFont="1" applyFill="1" applyBorder="1" applyAlignment="1" applyProtection="1">
      <alignment horizontal="center" vertical="center"/>
    </xf>
    <xf numFmtId="3" fontId="15" fillId="3" borderId="19" xfId="0" applyNumberFormat="1" applyFont="1" applyFill="1" applyBorder="1" applyAlignment="1" applyProtection="1">
      <alignment horizontal="center" vertical="center"/>
    </xf>
    <xf numFmtId="0" fontId="17" fillId="0" borderId="0" xfId="0" applyFont="1" applyFill="1" applyBorder="1" applyAlignment="1" applyProtection="1">
      <alignment horizontal="left" vertical="center" wrapText="1"/>
    </xf>
    <xf numFmtId="3" fontId="15" fillId="0" borderId="0" xfId="0" applyNumberFormat="1" applyFont="1" applyFill="1" applyBorder="1" applyAlignment="1" applyProtection="1">
      <alignment horizontal="center" vertical="center"/>
    </xf>
    <xf numFmtId="0" fontId="37" fillId="16" borderId="17" xfId="0" applyFont="1" applyFill="1" applyBorder="1" applyAlignment="1" applyProtection="1">
      <alignment horizontal="center" vertical="center"/>
    </xf>
    <xf numFmtId="0" fontId="37" fillId="16" borderId="19" xfId="0" applyFont="1" applyFill="1" applyBorder="1" applyAlignment="1" applyProtection="1">
      <alignment horizontal="center" vertical="center"/>
    </xf>
    <xf numFmtId="0" fontId="15" fillId="2" borderId="39" xfId="0" applyFont="1" applyFill="1" applyBorder="1" applyAlignment="1" applyProtection="1">
      <alignment vertical="center"/>
    </xf>
    <xf numFmtId="0" fontId="18" fillId="2" borderId="27" xfId="0" applyFont="1" applyFill="1" applyBorder="1" applyAlignment="1" applyProtection="1">
      <alignment vertical="center"/>
    </xf>
    <xf numFmtId="0" fontId="15" fillId="2" borderId="27" xfId="0" applyFont="1" applyFill="1" applyBorder="1" applyAlignment="1" applyProtection="1">
      <alignment horizontal="center" vertical="center"/>
    </xf>
    <xf numFmtId="3" fontId="15" fillId="2" borderId="10" xfId="0" applyNumberFormat="1" applyFont="1" applyFill="1" applyBorder="1" applyAlignment="1" applyProtection="1">
      <alignment horizontal="center" vertical="center"/>
    </xf>
    <xf numFmtId="3" fontId="15" fillId="2" borderId="50" xfId="0" applyNumberFormat="1" applyFont="1" applyFill="1" applyBorder="1" applyAlignment="1" applyProtection="1">
      <alignment horizontal="center" vertical="center"/>
    </xf>
    <xf numFmtId="3" fontId="18" fillId="3" borderId="10" xfId="0" applyNumberFormat="1" applyFont="1" applyFill="1" applyBorder="1" applyAlignment="1" applyProtection="1">
      <alignment horizontal="center" vertical="center"/>
    </xf>
    <xf numFmtId="3" fontId="18" fillId="3" borderId="50" xfId="0" applyNumberFormat="1" applyFont="1" applyFill="1" applyBorder="1" applyAlignment="1" applyProtection="1">
      <alignment horizontal="center" vertical="center"/>
    </xf>
    <xf numFmtId="3" fontId="18" fillId="3" borderId="55" xfId="0" applyNumberFormat="1" applyFont="1" applyFill="1" applyBorder="1" applyAlignment="1" applyProtection="1">
      <alignment horizontal="center" vertical="center"/>
    </xf>
    <xf numFmtId="3" fontId="18" fillId="3" borderId="56" xfId="0" applyNumberFormat="1" applyFont="1" applyFill="1" applyBorder="1" applyAlignment="1" applyProtection="1">
      <alignment horizontal="center" vertical="center"/>
    </xf>
    <xf numFmtId="0" fontId="18" fillId="2" borderId="12" xfId="0" applyFont="1" applyFill="1" applyBorder="1" applyAlignment="1" applyProtection="1">
      <alignment vertical="center" wrapText="1"/>
    </xf>
    <xf numFmtId="0" fontId="18" fillId="2" borderId="27" xfId="0" applyFont="1" applyFill="1" applyBorder="1" applyAlignment="1" applyProtection="1">
      <alignment vertical="center" wrapText="1"/>
    </xf>
    <xf numFmtId="0" fontId="18" fillId="0" borderId="0" xfId="0" applyFont="1" applyFill="1" applyBorder="1" applyProtection="1"/>
    <xf numFmtId="0" fontId="14" fillId="0" borderId="0" xfId="0" applyFont="1" applyFill="1" applyBorder="1" applyAlignment="1" applyProtection="1">
      <alignment vertical="top" wrapText="1"/>
    </xf>
    <xf numFmtId="0" fontId="19" fillId="0" borderId="0" xfId="0" applyFont="1" applyFill="1" applyBorder="1" applyAlignment="1" applyProtection="1">
      <alignment vertical="top"/>
    </xf>
    <xf numFmtId="0" fontId="15" fillId="12" borderId="17" xfId="0" applyFont="1" applyFill="1" applyBorder="1" applyAlignment="1" applyProtection="1">
      <alignment horizontal="center" vertical="center"/>
    </xf>
    <xf numFmtId="0" fontId="15" fillId="12" borderId="18" xfId="0" applyFont="1" applyFill="1" applyBorder="1" applyAlignment="1" applyProtection="1">
      <alignment horizontal="center"/>
    </xf>
    <xf numFmtId="0" fontId="15" fillId="12" borderId="19" xfId="0" applyFont="1" applyFill="1" applyBorder="1" applyAlignment="1" applyProtection="1">
      <alignment horizontal="center"/>
    </xf>
    <xf numFmtId="0" fontId="18" fillId="6" borderId="25" xfId="0" applyFont="1" applyFill="1" applyBorder="1" applyAlignment="1" applyProtection="1">
      <alignment horizontal="center"/>
    </xf>
    <xf numFmtId="0" fontId="18" fillId="0" borderId="28" xfId="0" applyFont="1" applyFill="1" applyBorder="1" applyAlignment="1" applyProtection="1">
      <alignment horizontal="center"/>
    </xf>
    <xf numFmtId="2" fontId="18" fillId="6" borderId="1" xfId="0" applyNumberFormat="1" applyFont="1" applyFill="1" applyBorder="1" applyAlignment="1" applyProtection="1">
      <alignment horizontal="center"/>
    </xf>
    <xf numFmtId="0" fontId="18" fillId="0" borderId="16" xfId="0" applyFont="1" applyFill="1" applyBorder="1" applyAlignment="1" applyProtection="1">
      <alignment horizontal="center"/>
    </xf>
    <xf numFmtId="166" fontId="18" fillId="6" borderId="1" xfId="0" applyNumberFormat="1" applyFont="1" applyFill="1" applyBorder="1" applyAlignment="1" applyProtection="1">
      <alignment horizontal="center"/>
    </xf>
    <xf numFmtId="167" fontId="18" fillId="6" borderId="1" xfId="0" applyNumberFormat="1" applyFont="1" applyFill="1" applyBorder="1" applyAlignment="1" applyProtection="1">
      <alignment horizontal="center"/>
    </xf>
    <xf numFmtId="0" fontId="31" fillId="0" borderId="0" xfId="0" applyFont="1" applyFill="1" applyBorder="1" applyProtection="1"/>
    <xf numFmtId="167" fontId="18" fillId="6" borderId="18" xfId="0" applyNumberFormat="1" applyFont="1" applyFill="1" applyBorder="1" applyAlignment="1" applyProtection="1">
      <alignment horizontal="center"/>
    </xf>
    <xf numFmtId="0" fontId="18" fillId="0" borderId="19" xfId="0" applyFont="1" applyFill="1" applyBorder="1" applyAlignment="1" applyProtection="1">
      <alignment horizontal="center"/>
    </xf>
    <xf numFmtId="167" fontId="18" fillId="6" borderId="25" xfId="0" applyNumberFormat="1" applyFont="1" applyFill="1" applyBorder="1" applyAlignment="1" applyProtection="1">
      <alignment horizontal="center"/>
    </xf>
    <xf numFmtId="168" fontId="18" fillId="6" borderId="1" xfId="0" applyNumberFormat="1" applyFont="1" applyFill="1" applyBorder="1" applyAlignment="1" applyProtection="1">
      <alignment horizontal="center"/>
    </xf>
    <xf numFmtId="1" fontId="14" fillId="0" borderId="0" xfId="0" applyNumberFormat="1" applyFont="1" applyFill="1" applyBorder="1" applyProtection="1"/>
    <xf numFmtId="167" fontId="18" fillId="6" borderId="36" xfId="0" applyNumberFormat="1" applyFont="1" applyFill="1" applyBorder="1" applyAlignment="1" applyProtection="1">
      <alignment horizontal="center"/>
    </xf>
    <xf numFmtId="0" fontId="18" fillId="0" borderId="40" xfId="0" applyFont="1" applyFill="1" applyBorder="1" applyAlignment="1" applyProtection="1">
      <alignment horizontal="center"/>
    </xf>
    <xf numFmtId="0" fontId="15" fillId="17" borderId="33" xfId="0" applyFont="1" applyFill="1" applyBorder="1" applyAlignment="1" applyProtection="1">
      <alignment vertical="top"/>
    </xf>
    <xf numFmtId="0" fontId="15" fillId="17" borderId="34" xfId="0" applyFont="1" applyFill="1" applyBorder="1" applyAlignment="1" applyProtection="1">
      <alignment vertical="top"/>
    </xf>
    <xf numFmtId="0" fontId="15" fillId="17" borderId="32" xfId="0" applyFont="1" applyFill="1" applyBorder="1" applyAlignment="1" applyProtection="1">
      <alignment vertical="top"/>
    </xf>
    <xf numFmtId="0" fontId="18" fillId="0" borderId="0" xfId="0" applyFont="1" applyBorder="1" applyAlignment="1" applyProtection="1">
      <alignment vertical="top" wrapText="1"/>
    </xf>
    <xf numFmtId="0" fontId="18" fillId="0" borderId="0" xfId="0" applyFont="1" applyFill="1" applyBorder="1" applyAlignment="1" applyProtection="1">
      <alignment horizontal="left"/>
    </xf>
    <xf numFmtId="0" fontId="18" fillId="0" borderId="0" xfId="0" applyFont="1" applyBorder="1" applyAlignment="1" applyProtection="1">
      <alignment horizontal="left"/>
    </xf>
    <xf numFmtId="0" fontId="14" fillId="0" borderId="0" xfId="0" applyFont="1" applyFill="1" applyBorder="1" applyAlignment="1" applyProtection="1">
      <alignment horizontal="left"/>
    </xf>
    <xf numFmtId="0" fontId="12" fillId="0" borderId="0" xfId="0" applyFont="1" applyFill="1" applyBorder="1" applyAlignment="1" applyProtection="1">
      <alignment horizontal="left"/>
    </xf>
    <xf numFmtId="0" fontId="18" fillId="0" borderId="5" xfId="0" applyFont="1" applyBorder="1" applyProtection="1"/>
    <xf numFmtId="0" fontId="18" fillId="0" borderId="0" xfId="0" applyFont="1" applyBorder="1" applyProtection="1"/>
    <xf numFmtId="0" fontId="18" fillId="0" borderId="6" xfId="0" applyFont="1" applyBorder="1" applyProtection="1"/>
    <xf numFmtId="0" fontId="16" fillId="0" borderId="5" xfId="3" applyFont="1" applyBorder="1" applyAlignment="1" applyProtection="1"/>
    <xf numFmtId="0" fontId="16" fillId="0" borderId="5" xfId="13" applyFont="1" applyBorder="1" applyAlignment="1" applyProtection="1">
      <alignment horizontal="left"/>
    </xf>
    <xf numFmtId="0" fontId="16" fillId="0" borderId="0" xfId="13" applyFont="1" applyBorder="1" applyAlignment="1" applyProtection="1">
      <alignment horizontal="left"/>
    </xf>
    <xf numFmtId="0" fontId="12" fillId="0" borderId="6" xfId="0" applyFont="1" applyFill="1" applyBorder="1" applyProtection="1"/>
    <xf numFmtId="0" fontId="15" fillId="0" borderId="0" xfId="0" applyFont="1" applyFill="1" applyBorder="1" applyAlignment="1" applyProtection="1">
      <alignment horizontal="left" vertical="top"/>
    </xf>
    <xf numFmtId="0" fontId="12" fillId="0" borderId="9" xfId="0" applyFont="1" applyFill="1" applyBorder="1" applyProtection="1"/>
    <xf numFmtId="0" fontId="15" fillId="0" borderId="39" xfId="0" applyFont="1" applyBorder="1" applyAlignment="1" applyProtection="1">
      <alignment horizontal="center" vertical="center" wrapText="1"/>
    </xf>
    <xf numFmtId="0" fontId="15" fillId="0" borderId="24" xfId="0" applyFont="1" applyBorder="1" applyAlignment="1" applyProtection="1">
      <alignment horizontal="center" vertical="center"/>
    </xf>
    <xf numFmtId="0" fontId="15" fillId="0" borderId="38" xfId="0" applyFont="1" applyBorder="1" applyAlignment="1" applyProtection="1">
      <alignment horizontal="center" vertical="center"/>
    </xf>
    <xf numFmtId="0" fontId="18" fillId="3" borderId="12" xfId="0" applyFont="1" applyFill="1" applyBorder="1" applyAlignment="1" applyProtection="1">
      <alignment vertical="center"/>
    </xf>
    <xf numFmtId="0" fontId="18" fillId="3" borderId="13" xfId="0" applyFont="1" applyFill="1" applyBorder="1" applyAlignment="1" applyProtection="1">
      <alignment vertical="center"/>
    </xf>
    <xf numFmtId="0" fontId="18" fillId="3" borderId="14" xfId="0" applyFont="1" applyFill="1" applyBorder="1" applyAlignment="1" applyProtection="1">
      <alignment vertical="center"/>
    </xf>
    <xf numFmtId="0" fontId="18" fillId="0" borderId="15" xfId="0" applyFont="1" applyBorder="1" applyAlignment="1" applyProtection="1">
      <alignment horizontal="right" vertical="center"/>
    </xf>
    <xf numFmtId="0" fontId="18" fillId="13" borderId="1" xfId="0" applyFont="1" applyFill="1" applyBorder="1" applyAlignment="1" applyProtection="1">
      <alignment horizontal="center" vertical="center"/>
    </xf>
    <xf numFmtId="167" fontId="18" fillId="13" borderId="1" xfId="0" applyNumberFormat="1" applyFont="1" applyFill="1" applyBorder="1" applyAlignment="1" applyProtection="1">
      <alignment horizontal="center" vertical="center"/>
    </xf>
    <xf numFmtId="172" fontId="18" fillId="13" borderId="1" xfId="0" applyNumberFormat="1" applyFont="1" applyFill="1" applyBorder="1" applyAlignment="1" applyProtection="1">
      <alignment horizontal="center" vertical="center"/>
    </xf>
    <xf numFmtId="169" fontId="18" fillId="13" borderId="16" xfId="0" applyNumberFormat="1" applyFont="1" applyFill="1" applyBorder="1" applyAlignment="1" applyProtection="1">
      <alignment horizontal="center" vertical="center"/>
    </xf>
    <xf numFmtId="0" fontId="18" fillId="0" borderId="17" xfId="0" applyFont="1" applyBorder="1" applyAlignment="1" applyProtection="1">
      <alignment horizontal="right" vertical="center"/>
    </xf>
    <xf numFmtId="0" fontId="18" fillId="13" borderId="18" xfId="0" applyFont="1" applyFill="1" applyBorder="1" applyAlignment="1" applyProtection="1">
      <alignment horizontal="center" vertical="center"/>
    </xf>
    <xf numFmtId="167" fontId="18" fillId="13" borderId="18" xfId="0" applyNumberFormat="1" applyFont="1" applyFill="1" applyBorder="1" applyAlignment="1" applyProtection="1">
      <alignment horizontal="center" vertical="center"/>
    </xf>
    <xf numFmtId="172" fontId="18" fillId="13" borderId="18" xfId="0" applyNumberFormat="1" applyFont="1" applyFill="1" applyBorder="1" applyAlignment="1" applyProtection="1">
      <alignment horizontal="center" vertical="center"/>
    </xf>
    <xf numFmtId="169" fontId="18" fillId="13" borderId="19" xfId="0" applyNumberFormat="1" applyFont="1" applyFill="1" applyBorder="1" applyAlignment="1" applyProtection="1">
      <alignment horizontal="center" vertical="center"/>
    </xf>
    <xf numFmtId="0" fontId="18" fillId="0" borderId="6" xfId="0" applyFont="1" applyFill="1" applyBorder="1" applyAlignment="1" applyProtection="1"/>
    <xf numFmtId="0" fontId="18" fillId="3" borderId="12" xfId="0" applyFont="1" applyFill="1" applyBorder="1" applyAlignment="1" applyProtection="1">
      <alignment horizontal="left" vertical="center"/>
    </xf>
    <xf numFmtId="0" fontId="18" fillId="0" borderId="15" xfId="0" applyFont="1" applyFill="1" applyBorder="1" applyAlignment="1" applyProtection="1">
      <alignment horizontal="right" vertical="center"/>
    </xf>
    <xf numFmtId="0" fontId="18" fillId="0" borderId="17" xfId="0" applyFont="1" applyFill="1" applyBorder="1" applyAlignment="1" applyProtection="1">
      <alignment horizontal="right" vertical="center" wrapText="1"/>
    </xf>
    <xf numFmtId="0" fontId="18" fillId="0" borderId="48" xfId="0" applyFont="1" applyFill="1" applyBorder="1" applyAlignment="1" applyProtection="1">
      <alignment horizontal="right" vertical="center"/>
    </xf>
    <xf numFmtId="1" fontId="18" fillId="13" borderId="53" xfId="0" applyNumberFormat="1" applyFont="1" applyFill="1" applyBorder="1" applyAlignment="1" applyProtection="1">
      <alignment horizontal="center" vertical="center"/>
    </xf>
    <xf numFmtId="167" fontId="18" fillId="13" borderId="53" xfId="0" applyNumberFormat="1" applyFont="1" applyFill="1" applyBorder="1" applyAlignment="1" applyProtection="1">
      <alignment horizontal="center" vertical="center"/>
    </xf>
    <xf numFmtId="172" fontId="18" fillId="13" borderId="53" xfId="0" applyNumberFormat="1" applyFont="1" applyFill="1" applyBorder="1" applyAlignment="1" applyProtection="1">
      <alignment horizontal="center" vertical="center"/>
    </xf>
    <xf numFmtId="172" fontId="18" fillId="13" borderId="49" xfId="0" applyNumberFormat="1" applyFont="1" applyFill="1" applyBorder="1" applyAlignment="1" applyProtection="1">
      <alignment horizontal="center" vertical="center"/>
    </xf>
    <xf numFmtId="0" fontId="15" fillId="0" borderId="15" xfId="0" applyFont="1" applyFill="1" applyBorder="1" applyAlignment="1" applyProtection="1">
      <alignment horizontal="center"/>
    </xf>
    <xf numFmtId="0" fontId="15" fillId="0" borderId="1" xfId="0" applyFont="1" applyFill="1" applyBorder="1" applyAlignment="1" applyProtection="1">
      <alignment horizontal="center" vertical="center"/>
    </xf>
    <xf numFmtId="0" fontId="15" fillId="0" borderId="16" xfId="0" applyFont="1" applyFill="1" applyBorder="1" applyAlignment="1" applyProtection="1">
      <alignment horizontal="center" vertical="center"/>
    </xf>
    <xf numFmtId="0" fontId="18" fillId="0" borderId="15" xfId="0" applyFont="1" applyBorder="1" applyAlignment="1" applyProtection="1">
      <alignment vertical="center"/>
    </xf>
    <xf numFmtId="171" fontId="18" fillId="13" borderId="1" xfId="0" applyNumberFormat="1" applyFont="1" applyFill="1" applyBorder="1" applyAlignment="1" applyProtection="1">
      <alignment horizontal="center" vertical="center"/>
    </xf>
    <xf numFmtId="168" fontId="18" fillId="13" borderId="1" xfId="0" applyNumberFormat="1" applyFont="1" applyFill="1" applyBorder="1" applyAlignment="1" applyProtection="1">
      <alignment horizontal="center" vertical="center"/>
    </xf>
    <xf numFmtId="170" fontId="18" fillId="13" borderId="16" xfId="0" applyNumberFormat="1" applyFont="1" applyFill="1" applyBorder="1" applyAlignment="1" applyProtection="1">
      <alignment horizontal="center" vertical="center"/>
    </xf>
    <xf numFmtId="0" fontId="18" fillId="0" borderId="35" xfId="0" applyFont="1" applyBorder="1" applyAlignment="1" applyProtection="1">
      <alignment vertical="center"/>
    </xf>
    <xf numFmtId="0" fontId="18" fillId="13" borderId="36" xfId="0" applyFont="1" applyFill="1" applyBorder="1" applyAlignment="1" applyProtection="1">
      <alignment horizontal="center" vertical="center"/>
    </xf>
    <xf numFmtId="167" fontId="18" fillId="13" borderId="36" xfId="0" applyNumberFormat="1" applyFont="1" applyFill="1" applyBorder="1" applyAlignment="1" applyProtection="1">
      <alignment horizontal="center" vertical="center"/>
    </xf>
    <xf numFmtId="171" fontId="18" fillId="13" borderId="36" xfId="0" applyNumberFormat="1" applyFont="1" applyFill="1" applyBorder="1" applyAlignment="1" applyProtection="1">
      <alignment horizontal="center" vertical="center"/>
    </xf>
    <xf numFmtId="168" fontId="18" fillId="13" borderId="36" xfId="0" applyNumberFormat="1" applyFont="1" applyFill="1" applyBorder="1" applyAlignment="1" applyProtection="1">
      <alignment horizontal="center" vertical="center"/>
    </xf>
    <xf numFmtId="170" fontId="18" fillId="13" borderId="40" xfId="0" applyNumberFormat="1" applyFont="1" applyFill="1" applyBorder="1" applyAlignment="1" applyProtection="1">
      <alignment horizontal="center" vertical="center"/>
    </xf>
    <xf numFmtId="0" fontId="18" fillId="0" borderId="5" xfId="0" applyFont="1" applyFill="1" applyBorder="1" applyAlignment="1" applyProtection="1">
      <alignment horizontal="left" vertical="top"/>
    </xf>
    <xf numFmtId="0" fontId="40" fillId="0" borderId="6" xfId="0" applyFont="1" applyBorder="1" applyAlignment="1" applyProtection="1">
      <alignment horizontal="left" vertical="top" wrapText="1"/>
    </xf>
    <xf numFmtId="0" fontId="16" fillId="0" borderId="0" xfId="3" applyFont="1" applyFill="1" applyBorder="1" applyAlignment="1" applyProtection="1">
      <alignment vertical="top"/>
    </xf>
    <xf numFmtId="0" fontId="16" fillId="0" borderId="5" xfId="3" applyFont="1" applyFill="1" applyBorder="1" applyAlignment="1" applyProtection="1">
      <alignment vertical="top"/>
    </xf>
    <xf numFmtId="0" fontId="16" fillId="0" borderId="0" xfId="3" applyFont="1" applyFill="1" applyBorder="1" applyAlignment="1" applyProtection="1">
      <alignment horizontal="left" vertical="top"/>
    </xf>
    <xf numFmtId="0" fontId="18" fillId="0" borderId="8" xfId="0" applyFont="1" applyBorder="1" applyProtection="1"/>
    <xf numFmtId="0" fontId="40" fillId="0" borderId="9" xfId="0" applyFont="1" applyBorder="1" applyAlignment="1" applyProtection="1">
      <alignment horizontal="left" vertical="top" wrapText="1"/>
    </xf>
    <xf numFmtId="0" fontId="40" fillId="0" borderId="0" xfId="0" applyFont="1" applyBorder="1" applyAlignment="1" applyProtection="1">
      <alignment horizontal="left" vertical="top" wrapText="1"/>
    </xf>
    <xf numFmtId="0" fontId="16" fillId="0" borderId="0" xfId="3" applyFont="1" applyFill="1" applyBorder="1" applyAlignment="1" applyProtection="1">
      <alignment vertical="top" wrapText="1"/>
    </xf>
    <xf numFmtId="0" fontId="15" fillId="0" borderId="1" xfId="0" applyFont="1" applyBorder="1" applyAlignment="1" applyProtection="1">
      <alignment horizontal="center" vertical="center"/>
    </xf>
    <xf numFmtId="0" fontId="15" fillId="0" borderId="16" xfId="0" applyFont="1" applyBorder="1" applyAlignment="1" applyProtection="1">
      <alignment horizontal="center" vertical="center"/>
    </xf>
    <xf numFmtId="0" fontId="18" fillId="0" borderId="15" xfId="0" applyFont="1" applyBorder="1" applyAlignment="1" applyProtection="1">
      <alignment horizontal="center" vertical="center"/>
    </xf>
    <xf numFmtId="170" fontId="18" fillId="13" borderId="1" xfId="0" applyNumberFormat="1" applyFont="1" applyFill="1" applyBorder="1" applyAlignment="1" applyProtection="1">
      <alignment horizontal="center" vertical="center"/>
    </xf>
    <xf numFmtId="172" fontId="18" fillId="13" borderId="16" xfId="0" applyNumberFormat="1" applyFont="1" applyFill="1" applyBorder="1" applyAlignment="1" applyProtection="1">
      <alignment horizontal="center" vertical="center"/>
    </xf>
    <xf numFmtId="0" fontId="18" fillId="0" borderId="17" xfId="0" applyFont="1" applyBorder="1" applyAlignment="1" applyProtection="1">
      <alignment horizontal="center" vertical="center"/>
    </xf>
    <xf numFmtId="170" fontId="18" fillId="13" borderId="18" xfId="0" applyNumberFormat="1" applyFont="1" applyFill="1" applyBorder="1" applyAlignment="1" applyProtection="1">
      <alignment horizontal="center" vertical="center"/>
    </xf>
    <xf numFmtId="172" fontId="18" fillId="13" borderId="19" xfId="0" applyNumberFormat="1" applyFont="1" applyFill="1" applyBorder="1" applyAlignment="1" applyProtection="1">
      <alignment horizontal="center" vertical="center"/>
    </xf>
    <xf numFmtId="0" fontId="16" fillId="0" borderId="7" xfId="3" applyFont="1" applyBorder="1" applyAlignment="1" applyProtection="1"/>
    <xf numFmtId="0" fontId="18" fillId="0" borderId="9" xfId="0" applyFont="1" applyBorder="1" applyProtection="1"/>
    <xf numFmtId="0" fontId="18" fillId="0" borderId="0" xfId="0" applyFont="1" applyFill="1" applyBorder="1" applyAlignment="1" applyProtection="1">
      <alignment horizontal="center" vertical="center"/>
    </xf>
    <xf numFmtId="172" fontId="18" fillId="0" borderId="0" xfId="0" applyNumberFormat="1" applyFont="1" applyFill="1" applyBorder="1" applyAlignment="1" applyProtection="1">
      <alignment horizontal="center" vertical="center"/>
    </xf>
    <xf numFmtId="170" fontId="18" fillId="0" borderId="0" xfId="0" applyNumberFormat="1" applyFont="1" applyFill="1" applyBorder="1" applyAlignment="1" applyProtection="1">
      <alignment horizontal="center" vertical="center"/>
    </xf>
    <xf numFmtId="167" fontId="18" fillId="0" borderId="0" xfId="0" applyNumberFormat="1" applyFont="1" applyFill="1" applyBorder="1" applyAlignment="1" applyProtection="1">
      <alignment horizontal="center" vertical="center"/>
    </xf>
    <xf numFmtId="0" fontId="15" fillId="0" borderId="27" xfId="0" applyFont="1" applyFill="1" applyBorder="1" applyProtection="1"/>
    <xf numFmtId="0" fontId="15" fillId="0" borderId="25" xfId="0" applyFont="1" applyFill="1" applyBorder="1" applyAlignment="1" applyProtection="1">
      <alignment horizontal="center" wrapText="1"/>
    </xf>
    <xf numFmtId="0" fontId="18" fillId="0" borderId="15" xfId="0" applyFont="1" applyFill="1" applyBorder="1" applyProtection="1"/>
    <xf numFmtId="0" fontId="18" fillId="0" borderId="1" xfId="0" applyFont="1" applyFill="1" applyBorder="1" applyAlignment="1" applyProtection="1">
      <alignment horizontal="center"/>
    </xf>
    <xf numFmtId="0" fontId="18" fillId="0" borderId="17" xfId="0" applyFont="1" applyFill="1" applyBorder="1" applyProtection="1"/>
    <xf numFmtId="0" fontId="18" fillId="0" borderId="18" xfId="0" applyFont="1" applyFill="1" applyBorder="1" applyAlignment="1" applyProtection="1">
      <alignment horizontal="center"/>
    </xf>
    <xf numFmtId="0" fontId="18" fillId="0" borderId="5" xfId="0" applyFont="1" applyFill="1" applyBorder="1" applyProtection="1"/>
    <xf numFmtId="0" fontId="18" fillId="0" borderId="0" xfId="0" applyFont="1" applyFill="1" applyBorder="1" applyAlignment="1" applyProtection="1">
      <alignment horizontal="center"/>
    </xf>
    <xf numFmtId="0" fontId="18" fillId="0" borderId="0" xfId="0" applyFont="1" applyFill="1" applyBorder="1" applyAlignment="1" applyProtection="1"/>
    <xf numFmtId="0" fontId="16" fillId="0" borderId="7" xfId="3" applyFont="1" applyFill="1" applyBorder="1" applyProtection="1"/>
    <xf numFmtId="0" fontId="18" fillId="0" borderId="8" xfId="0" applyFont="1" applyFill="1" applyBorder="1" applyAlignment="1" applyProtection="1">
      <alignment horizontal="center"/>
    </xf>
    <xf numFmtId="0" fontId="18" fillId="0" borderId="8" xfId="0" applyFont="1" applyFill="1" applyBorder="1" applyAlignment="1" applyProtection="1"/>
    <xf numFmtId="0" fontId="18" fillId="0" borderId="9" xfId="0" applyFont="1" applyFill="1" applyBorder="1" applyAlignment="1" applyProtection="1"/>
    <xf numFmtId="0" fontId="18" fillId="0" borderId="15" xfId="0" applyFont="1" applyFill="1" applyBorder="1" applyAlignment="1" applyProtection="1">
      <alignment vertical="center" wrapText="1"/>
    </xf>
    <xf numFmtId="173" fontId="18" fillId="0" borderId="1" xfId="0" applyNumberFormat="1" applyFont="1" applyFill="1" applyBorder="1" applyAlignment="1" applyProtection="1">
      <alignment horizontal="center" vertical="center"/>
    </xf>
    <xf numFmtId="0" fontId="18" fillId="0" borderId="1" xfId="0" applyFont="1" applyFill="1" applyBorder="1" applyAlignment="1" applyProtection="1">
      <alignment horizontal="center" vertical="center"/>
    </xf>
    <xf numFmtId="0" fontId="34" fillId="2" borderId="15" xfId="0" applyFont="1" applyFill="1" applyBorder="1" applyAlignment="1" applyProtection="1">
      <alignment horizontal="center" vertical="center"/>
    </xf>
    <xf numFmtId="0" fontId="34" fillId="2" borderId="1" xfId="0" applyFont="1" applyFill="1" applyBorder="1" applyAlignment="1" applyProtection="1">
      <alignment horizontal="center" vertical="center"/>
    </xf>
    <xf numFmtId="0" fontId="34" fillId="2" borderId="16" xfId="0" applyFont="1" applyFill="1" applyBorder="1" applyAlignment="1" applyProtection="1">
      <alignment horizontal="center" vertical="center"/>
    </xf>
    <xf numFmtId="0" fontId="35" fillId="3" borderId="15" xfId="0" applyFont="1" applyFill="1" applyBorder="1" applyAlignment="1" applyProtection="1">
      <alignment vertical="center"/>
    </xf>
    <xf numFmtId="174" fontId="35" fillId="3" borderId="1" xfId="0" applyNumberFormat="1" applyFont="1" applyFill="1" applyBorder="1" applyAlignment="1" applyProtection="1">
      <alignment horizontal="center" vertical="center"/>
    </xf>
    <xf numFmtId="0" fontId="35" fillId="3" borderId="16" xfId="0" applyFont="1" applyFill="1" applyBorder="1" applyAlignment="1" applyProtection="1">
      <alignment horizontal="center" vertical="center"/>
    </xf>
    <xf numFmtId="0" fontId="35" fillId="3" borderId="35" xfId="0" applyFont="1" applyFill="1" applyBorder="1" applyAlignment="1" applyProtection="1">
      <alignment vertical="center"/>
    </xf>
    <xf numFmtId="8" fontId="35" fillId="3" borderId="36" xfId="0" applyNumberFormat="1" applyFont="1" applyFill="1" applyBorder="1" applyAlignment="1" applyProtection="1">
      <alignment horizontal="center" vertical="center"/>
    </xf>
    <xf numFmtId="0" fontId="35" fillId="3" borderId="40" xfId="0" applyFont="1" applyFill="1" applyBorder="1" applyAlignment="1" applyProtection="1">
      <alignment horizontal="center" vertical="center"/>
    </xf>
    <xf numFmtId="0" fontId="43" fillId="3" borderId="29" xfId="0" applyFont="1" applyFill="1" applyBorder="1" applyAlignment="1" applyProtection="1">
      <alignment vertical="center"/>
    </xf>
    <xf numFmtId="8" fontId="43" fillId="3" borderId="30" xfId="0" applyNumberFormat="1" applyFont="1" applyFill="1" applyBorder="1" applyAlignment="1" applyProtection="1">
      <alignment horizontal="center" vertical="center"/>
    </xf>
    <xf numFmtId="0" fontId="43" fillId="3" borderId="31" xfId="0" applyFont="1" applyFill="1" applyBorder="1" applyAlignment="1" applyProtection="1">
      <alignment horizontal="center" vertical="center"/>
    </xf>
    <xf numFmtId="0" fontId="18" fillId="0" borderId="0" xfId="0" applyFont="1" applyAlignment="1" applyProtection="1">
      <alignment vertical="center" wrapText="1"/>
    </xf>
    <xf numFmtId="8" fontId="35" fillId="3" borderId="1" xfId="0" applyNumberFormat="1" applyFont="1" applyFill="1" applyBorder="1" applyAlignment="1" applyProtection="1">
      <alignment horizontal="center" vertical="center"/>
    </xf>
    <xf numFmtId="0" fontId="35" fillId="3" borderId="17" xfId="0" applyFont="1" applyFill="1" applyBorder="1" applyAlignment="1" applyProtection="1">
      <alignment vertical="center"/>
    </xf>
    <xf numFmtId="8" fontId="35" fillId="3" borderId="18" xfId="0" applyNumberFormat="1" applyFont="1" applyFill="1" applyBorder="1" applyAlignment="1" applyProtection="1">
      <alignment horizontal="center" vertical="center"/>
    </xf>
    <xf numFmtId="0" fontId="35" fillId="3" borderId="19" xfId="0" applyFont="1" applyFill="1" applyBorder="1" applyAlignment="1" applyProtection="1">
      <alignment horizontal="center" vertical="center"/>
    </xf>
    <xf numFmtId="0" fontId="18" fillId="0" borderId="0" xfId="0" applyFont="1" applyProtection="1"/>
    <xf numFmtId="0" fontId="16" fillId="0" borderId="0" xfId="13" applyFont="1" applyBorder="1" applyAlignment="1" applyProtection="1">
      <alignment vertical="center" wrapText="1"/>
    </xf>
    <xf numFmtId="0" fontId="18" fillId="0" borderId="0" xfId="0" applyFont="1" applyBorder="1" applyAlignment="1" applyProtection="1">
      <alignment vertical="center" wrapText="1"/>
    </xf>
    <xf numFmtId="0" fontId="16" fillId="0" borderId="0" xfId="13" applyFont="1" applyAlignment="1" applyProtection="1">
      <alignment vertical="center"/>
    </xf>
    <xf numFmtId="0" fontId="11" fillId="0" borderId="0" xfId="0" applyFont="1" applyFill="1" applyBorder="1" applyAlignment="1" applyProtection="1">
      <alignment horizontal="center" vertical="center"/>
    </xf>
    <xf numFmtId="0" fontId="12" fillId="0" borderId="0" xfId="0" applyFont="1" applyFill="1" applyBorder="1" applyAlignment="1" applyProtection="1">
      <alignment horizontal="center"/>
    </xf>
    <xf numFmtId="0" fontId="13" fillId="0" borderId="0" xfId="0" applyFont="1" applyFill="1" applyBorder="1" applyAlignment="1" applyProtection="1">
      <alignment horizontal="center" vertical="center"/>
    </xf>
    <xf numFmtId="0" fontId="15" fillId="0" borderId="26" xfId="0" applyFont="1" applyBorder="1" applyProtection="1"/>
    <xf numFmtId="0" fontId="15" fillId="0" borderId="43" xfId="0" applyFont="1" applyBorder="1" applyProtection="1"/>
    <xf numFmtId="0" fontId="15" fillId="0" borderId="46" xfId="0" applyFont="1" applyBorder="1" applyProtection="1"/>
    <xf numFmtId="0" fontId="15" fillId="0" borderId="46" xfId="0" applyFont="1" applyFill="1" applyBorder="1" applyProtection="1"/>
    <xf numFmtId="0" fontId="15" fillId="0" borderId="26" xfId="0" applyFont="1" applyFill="1" applyBorder="1" applyProtection="1"/>
    <xf numFmtId="0" fontId="18" fillId="0" borderId="24" xfId="0" applyFont="1" applyBorder="1" applyProtection="1"/>
    <xf numFmtId="0" fontId="18" fillId="0" borderId="44" xfId="0" applyFont="1" applyBorder="1" applyProtection="1"/>
    <xf numFmtId="0" fontId="18" fillId="0" borderId="42" xfId="0" applyFont="1" applyBorder="1" applyProtection="1"/>
    <xf numFmtId="0" fontId="18" fillId="0" borderId="80" xfId="0" applyFont="1" applyBorder="1" applyProtection="1"/>
    <xf numFmtId="0" fontId="18" fillId="0" borderId="47" xfId="0" applyFont="1" applyFill="1" applyBorder="1" applyProtection="1"/>
    <xf numFmtId="0" fontId="18" fillId="0" borderId="25" xfId="0" applyFont="1" applyFill="1" applyBorder="1" applyProtection="1"/>
    <xf numFmtId="0" fontId="18" fillId="0" borderId="1" xfId="0" applyFont="1" applyBorder="1" applyProtection="1"/>
    <xf numFmtId="0" fontId="18" fillId="0" borderId="1" xfId="0" applyFont="1" applyFill="1" applyBorder="1" applyProtection="1"/>
    <xf numFmtId="0" fontId="18" fillId="0" borderId="11" xfId="0" applyFont="1" applyFill="1" applyBorder="1" applyProtection="1"/>
    <xf numFmtId="0" fontId="15" fillId="0" borderId="0" xfId="0" applyFont="1" applyFill="1" applyBorder="1" applyProtection="1"/>
    <xf numFmtId="0" fontId="18" fillId="0" borderId="0" xfId="0" applyFont="1" applyFill="1" applyBorder="1" applyAlignment="1" applyProtection="1">
      <alignment vertical="top" wrapText="1"/>
    </xf>
    <xf numFmtId="0" fontId="14" fillId="0" borderId="1" xfId="0" applyFont="1" applyFill="1" applyBorder="1" applyProtection="1"/>
    <xf numFmtId="0" fontId="15" fillId="0" borderId="36" xfId="0" applyFont="1" applyFill="1" applyBorder="1" applyProtection="1"/>
    <xf numFmtId="0" fontId="14" fillId="0" borderId="1" xfId="0" applyFont="1" applyBorder="1" applyAlignment="1" applyProtection="1">
      <alignment vertical="top" wrapText="1"/>
    </xf>
    <xf numFmtId="0" fontId="18" fillId="0" borderId="0" xfId="0" applyFont="1" applyAlignment="1" applyProtection="1">
      <alignment vertical="top" wrapText="1"/>
    </xf>
    <xf numFmtId="0" fontId="14" fillId="0" borderId="0" xfId="0" applyFont="1" applyProtection="1"/>
    <xf numFmtId="0" fontId="14" fillId="0" borderId="1" xfId="0" applyFont="1" applyBorder="1" applyProtection="1"/>
    <xf numFmtId="0" fontId="16" fillId="0" borderId="0" xfId="3" applyFont="1" applyFill="1" applyBorder="1" applyAlignment="1" applyProtection="1">
      <alignment vertical="center" wrapText="1"/>
    </xf>
    <xf numFmtId="0" fontId="16" fillId="0" borderId="0" xfId="13" applyFont="1" applyFill="1" applyBorder="1" applyAlignment="1" applyProtection="1">
      <alignment horizontal="left" vertical="center" wrapText="1"/>
    </xf>
    <xf numFmtId="0" fontId="15" fillId="14" borderId="1" xfId="0" applyFont="1" applyFill="1" applyBorder="1" applyAlignment="1" applyProtection="1">
      <alignment horizontal="center" vertical="center"/>
    </xf>
    <xf numFmtId="0" fontId="15" fillId="14" borderId="1" xfId="0" applyFont="1" applyFill="1" applyBorder="1" applyAlignment="1" applyProtection="1">
      <alignment horizontal="center"/>
    </xf>
    <xf numFmtId="0" fontId="14" fillId="3" borderId="1" xfId="0" applyFont="1" applyFill="1" applyBorder="1" applyAlignment="1" applyProtection="1">
      <alignment horizontal="center" vertical="center"/>
    </xf>
    <xf numFmtId="0" fontId="14" fillId="9" borderId="1" xfId="13" applyFont="1" applyFill="1" applyBorder="1" applyAlignment="1" applyProtection="1">
      <alignment horizontal="center" vertical="center" wrapText="1"/>
    </xf>
    <xf numFmtId="0" fontId="16" fillId="0" borderId="0" xfId="13" applyFont="1" applyFill="1" applyBorder="1" applyAlignment="1" applyProtection="1">
      <alignment vertical="top" wrapText="1"/>
    </xf>
    <xf numFmtId="0" fontId="15" fillId="0" borderId="0" xfId="0" applyFont="1" applyAlignment="1" applyProtection="1">
      <alignment vertical="top"/>
    </xf>
    <xf numFmtId="0" fontId="18" fillId="3" borderId="1" xfId="0" applyFont="1" applyFill="1" applyBorder="1" applyAlignment="1" applyProtection="1">
      <alignment horizontal="center" vertical="top" wrapText="1"/>
    </xf>
    <xf numFmtId="0" fontId="14" fillId="0" borderId="0" xfId="0" applyFont="1" applyAlignment="1" applyProtection="1">
      <alignment horizontal="left"/>
    </xf>
    <xf numFmtId="0" fontId="14" fillId="3" borderId="1" xfId="0" applyFont="1" applyFill="1" applyBorder="1" applyAlignment="1" applyProtection="1">
      <alignment horizontal="center"/>
    </xf>
    <xf numFmtId="0" fontId="18" fillId="3" borderId="1" xfId="0" applyFont="1" applyFill="1" applyBorder="1" applyAlignment="1" applyProtection="1">
      <alignment horizontal="center"/>
    </xf>
    <xf numFmtId="0" fontId="15" fillId="3" borderId="1" xfId="0" applyFont="1" applyFill="1" applyBorder="1" applyAlignment="1" applyProtection="1">
      <alignment horizontal="center"/>
    </xf>
    <xf numFmtId="0" fontId="11" fillId="0" borderId="0" xfId="0" applyFont="1" applyFill="1" applyBorder="1" applyAlignment="1" applyProtection="1">
      <alignment horizontal="center" vertical="center"/>
    </xf>
    <xf numFmtId="0" fontId="12" fillId="0" borderId="0" xfId="0" applyFont="1" applyFill="1" applyBorder="1" applyAlignment="1" applyProtection="1">
      <alignment horizontal="center"/>
    </xf>
    <xf numFmtId="0" fontId="13" fillId="0" borderId="0" xfId="0" applyFont="1" applyFill="1" applyBorder="1" applyAlignment="1" applyProtection="1">
      <alignment horizontal="center" vertical="center"/>
    </xf>
    <xf numFmtId="3" fontId="18" fillId="3" borderId="18" xfId="0" applyNumberFormat="1" applyFont="1" applyFill="1" applyBorder="1" applyAlignment="1" applyProtection="1">
      <alignment horizontal="center" vertical="center"/>
    </xf>
    <xf numFmtId="3" fontId="18" fillId="3" borderId="19" xfId="0" applyNumberFormat="1" applyFont="1" applyFill="1" applyBorder="1" applyAlignment="1" applyProtection="1">
      <alignment horizontal="center" vertical="center"/>
    </xf>
    <xf numFmtId="175" fontId="18" fillId="3" borderId="16" xfId="0" applyNumberFormat="1" applyFont="1" applyFill="1" applyBorder="1" applyAlignment="1" applyProtection="1">
      <alignment horizontal="center" vertical="center"/>
    </xf>
    <xf numFmtId="3" fontId="18" fillId="3" borderId="1" xfId="0" applyNumberFormat="1" applyFont="1" applyFill="1" applyBorder="1" applyAlignment="1" applyProtection="1">
      <alignment horizontal="center" vertical="center"/>
    </xf>
    <xf numFmtId="3" fontId="18" fillId="3" borderId="16" xfId="0" applyNumberFormat="1" applyFont="1" applyFill="1" applyBorder="1" applyAlignment="1" applyProtection="1">
      <alignment horizontal="center" vertical="center"/>
    </xf>
    <xf numFmtId="0" fontId="15" fillId="2" borderId="13"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0" borderId="25" xfId="0" applyFont="1" applyFill="1" applyBorder="1" applyAlignment="1" applyProtection="1">
      <alignment horizontal="center"/>
    </xf>
    <xf numFmtId="0" fontId="46"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6"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36"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4" fillId="0" borderId="0" xfId="0" applyFont="1" applyFill="1" applyBorder="1" applyAlignment="1" applyProtection="1">
      <alignment vertical="center" wrapText="1"/>
    </xf>
    <xf numFmtId="3" fontId="14" fillId="0" borderId="0" xfId="0" applyNumberFormat="1" applyFont="1" applyFill="1" applyBorder="1" applyAlignment="1" applyProtection="1">
      <alignment horizontal="center" vertical="center"/>
    </xf>
    <xf numFmtId="3" fontId="19" fillId="0" borderId="0" xfId="0" applyNumberFormat="1" applyFont="1" applyFill="1" applyBorder="1" applyAlignment="1" applyProtection="1">
      <alignment horizontal="center" vertical="center"/>
    </xf>
    <xf numFmtId="0" fontId="18" fillId="0" borderId="0" xfId="0" applyFont="1" applyFill="1" applyBorder="1" applyAlignment="1" applyProtection="1">
      <alignment horizontal="right" vertical="center"/>
    </xf>
    <xf numFmtId="3" fontId="18" fillId="0" borderId="0" xfId="0" applyNumberFormat="1" applyFont="1" applyFill="1" applyBorder="1" applyAlignment="1" applyProtection="1">
      <alignment vertical="center"/>
    </xf>
    <xf numFmtId="0" fontId="18" fillId="0" borderId="0" xfId="0" applyFont="1" applyFill="1" applyBorder="1" applyAlignment="1" applyProtection="1">
      <alignment horizontal="left" vertical="center"/>
    </xf>
    <xf numFmtId="0" fontId="14" fillId="0" borderId="0" xfId="0" applyFont="1" applyFill="1" applyBorder="1" applyAlignment="1" applyProtection="1">
      <alignment horizontal="right" vertical="center" wrapText="1"/>
    </xf>
    <xf numFmtId="3" fontId="18" fillId="0" borderId="0" xfId="0" applyNumberFormat="1" applyFont="1" applyFill="1" applyBorder="1" applyAlignment="1" applyProtection="1">
      <alignment horizontal="center" vertical="center"/>
    </xf>
    <xf numFmtId="0" fontId="18" fillId="0" borderId="0" xfId="0" applyFont="1" applyFill="1" applyBorder="1" applyAlignment="1" applyProtection="1">
      <alignment vertical="center" wrapText="1"/>
    </xf>
    <xf numFmtId="175" fontId="18" fillId="0" borderId="0" xfId="7" applyNumberFormat="1" applyFont="1" applyFill="1" applyBorder="1" applyAlignment="1" applyProtection="1">
      <alignment horizontal="center" vertical="center"/>
    </xf>
    <xf numFmtId="175" fontId="18" fillId="0" borderId="0" xfId="7" applyNumberFormat="1" applyFont="1" applyFill="1" applyBorder="1" applyAlignment="1" applyProtection="1">
      <alignment vertical="center"/>
    </xf>
    <xf numFmtId="175" fontId="18" fillId="0" borderId="0" xfId="0" applyNumberFormat="1" applyFont="1" applyFill="1" applyBorder="1" applyAlignment="1" applyProtection="1">
      <alignment horizontal="center" vertical="center"/>
    </xf>
    <xf numFmtId="175" fontId="18" fillId="0" borderId="0" xfId="0" applyNumberFormat="1" applyFont="1" applyFill="1" applyBorder="1" applyAlignment="1" applyProtection="1">
      <alignment vertical="center"/>
    </xf>
    <xf numFmtId="0" fontId="14" fillId="0" borderId="0" xfId="0" applyFont="1" applyFill="1" applyBorder="1" applyAlignment="1" applyProtection="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8" fontId="12" fillId="0" borderId="0" xfId="0" applyNumberFormat="1" applyFont="1" applyProtection="1"/>
    <xf numFmtId="178" fontId="12" fillId="0" borderId="0" xfId="0" applyNumberFormat="1" applyFont="1" applyProtection="1"/>
    <xf numFmtId="171" fontId="12" fillId="0" borderId="0" xfId="0" applyNumberFormat="1" applyFont="1" applyProtection="1"/>
    <xf numFmtId="179" fontId="12" fillId="0" borderId="0" xfId="0" applyNumberFormat="1" applyFont="1" applyProtection="1"/>
    <xf numFmtId="0" fontId="0" fillId="0" borderId="0" xfId="0" applyProtection="1"/>
    <xf numFmtId="0" fontId="0" fillId="0" borderId="0" xfId="0" applyNumberFormat="1" applyProtection="1">
      <protection locked="0"/>
    </xf>
    <xf numFmtId="0" fontId="10" fillId="20"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protection locked="0"/>
    </xf>
    <xf numFmtId="0" fontId="10" fillId="19" borderId="1" xfId="0" applyFont="1" applyFill="1" applyBorder="1" applyAlignment="1" applyProtection="1">
      <alignment horizontal="center" vertical="center" wrapText="1"/>
    </xf>
    <xf numFmtId="0" fontId="10" fillId="18" borderId="1" xfId="0" applyFont="1" applyFill="1" applyBorder="1" applyAlignment="1" applyProtection="1">
      <alignment horizontal="center" vertical="center" wrapText="1"/>
      <protection locked="0"/>
    </xf>
    <xf numFmtId="0" fontId="10" fillId="23" borderId="1" xfId="0" applyFont="1" applyFill="1" applyBorder="1" applyAlignment="1" applyProtection="1">
      <alignment horizontal="center" vertical="center" wrapText="1"/>
      <protection locked="0"/>
    </xf>
    <xf numFmtId="0" fontId="10" fillId="18" borderId="1" xfId="0" applyFont="1" applyFill="1" applyBorder="1" applyAlignment="1" applyProtection="1">
      <alignment horizontal="center" vertical="center"/>
      <protection locked="0"/>
    </xf>
    <xf numFmtId="0" fontId="10" fillId="6" borderId="1" xfId="0" applyFont="1" applyFill="1" applyBorder="1" applyAlignment="1" applyProtection="1">
      <alignment horizontal="center" vertical="center" wrapText="1"/>
      <protection locked="0"/>
    </xf>
    <xf numFmtId="0" fontId="10" fillId="17" borderId="1" xfId="0" applyFont="1" applyFill="1" applyBorder="1" applyAlignment="1" applyProtection="1">
      <alignment horizontal="center" vertical="center"/>
      <protection locked="0"/>
    </xf>
    <xf numFmtId="0" fontId="10" fillId="17" borderId="1" xfId="0" applyFont="1" applyFill="1" applyBorder="1" applyAlignment="1" applyProtection="1">
      <alignment horizontal="center" vertical="center" wrapText="1"/>
      <protection locked="0"/>
    </xf>
    <xf numFmtId="0" fontId="9" fillId="0" borderId="0" xfId="0" applyFont="1" applyAlignment="1" applyProtection="1"/>
    <xf numFmtId="0" fontId="9" fillId="0" borderId="0" xfId="0" applyFont="1" applyProtection="1"/>
    <xf numFmtId="0" fontId="9" fillId="0" borderId="80" xfId="0" applyFont="1" applyBorder="1" applyAlignment="1" applyProtection="1">
      <alignment horizontal="left" wrapText="1"/>
      <protection locked="0"/>
    </xf>
    <xf numFmtId="15" fontId="0" fillId="0" borderId="0" xfId="0" applyNumberFormat="1" applyProtection="1">
      <protection locked="0"/>
    </xf>
    <xf numFmtId="0" fontId="18" fillId="6" borderId="62" xfId="0" applyFont="1" applyFill="1" applyBorder="1" applyAlignment="1" applyProtection="1">
      <alignment horizontal="left" vertical="center" wrapText="1"/>
      <protection locked="0"/>
    </xf>
    <xf numFmtId="0" fontId="15" fillId="2" borderId="18" xfId="0" applyFont="1" applyFill="1" applyBorder="1" applyAlignment="1">
      <alignment horizontal="center" vertical="center" wrapText="1"/>
    </xf>
    <xf numFmtId="0" fontId="18" fillId="6" borderId="65" xfId="0" applyFont="1" applyFill="1" applyBorder="1" applyAlignment="1" applyProtection="1">
      <alignment horizontal="left" vertical="center" wrapText="1"/>
      <protection locked="0"/>
    </xf>
    <xf numFmtId="0" fontId="15" fillId="2" borderId="19"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70"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58" xfId="0" applyFont="1" applyFill="1" applyBorder="1" applyAlignment="1">
      <alignment horizontal="center" vertical="center" wrapText="1"/>
    </xf>
    <xf numFmtId="3" fontId="18" fillId="6" borderId="51" xfId="0" applyNumberFormat="1" applyFont="1" applyFill="1" applyBorder="1" applyAlignment="1" applyProtection="1">
      <alignment horizontal="center" vertical="center" wrapText="1"/>
      <protection locked="0"/>
    </xf>
    <xf numFmtId="9" fontId="18" fillId="6" borderId="13" xfId="0" applyNumberFormat="1" applyFont="1" applyFill="1" applyBorder="1" applyAlignment="1" applyProtection="1">
      <alignment horizontal="center" vertical="center" wrapText="1"/>
      <protection locked="0"/>
    </xf>
    <xf numFmtId="41" fontId="18" fillId="3" borderId="65" xfId="0" applyNumberFormat="1" applyFont="1" applyFill="1" applyBorder="1" applyAlignment="1">
      <alignment horizontal="center" vertical="center"/>
    </xf>
    <xf numFmtId="3" fontId="18" fillId="6" borderId="13" xfId="0" applyNumberFormat="1" applyFont="1" applyFill="1" applyBorder="1" applyAlignment="1" applyProtection="1">
      <alignment horizontal="center" vertical="center" wrapText="1"/>
      <protection locked="0"/>
    </xf>
    <xf numFmtId="3" fontId="18" fillId="6" borderId="1" xfId="0" applyNumberFormat="1" applyFont="1" applyFill="1" applyBorder="1" applyAlignment="1" applyProtection="1">
      <alignment horizontal="center" vertical="center" wrapText="1"/>
      <protection locked="0"/>
    </xf>
    <xf numFmtId="41" fontId="18" fillId="3" borderId="28" xfId="0" applyNumberFormat="1" applyFont="1" applyFill="1" applyBorder="1" applyAlignment="1">
      <alignment horizontal="center" vertical="center"/>
    </xf>
    <xf numFmtId="41" fontId="18" fillId="3" borderId="16" xfId="0" applyNumberFormat="1" applyFont="1" applyFill="1" applyBorder="1" applyAlignment="1">
      <alignment horizontal="center" vertical="center"/>
    </xf>
    <xf numFmtId="41" fontId="18" fillId="3" borderId="19" xfId="0" applyNumberFormat="1" applyFont="1" applyFill="1" applyBorder="1" applyAlignment="1">
      <alignment horizontal="center" vertical="center"/>
    </xf>
    <xf numFmtId="3" fontId="18" fillId="6" borderId="18" xfId="0" applyNumberFormat="1" applyFont="1" applyFill="1" applyBorder="1" applyAlignment="1" applyProtection="1">
      <alignment horizontal="center" vertical="center" wrapText="1"/>
      <protection locked="0"/>
    </xf>
    <xf numFmtId="0" fontId="15" fillId="2" borderId="55"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18" fillId="6" borderId="63" xfId="0" applyFont="1" applyFill="1" applyBorder="1" applyAlignment="1" applyProtection="1">
      <alignment horizontal="left" vertical="center" wrapText="1"/>
      <protection locked="0"/>
    </xf>
    <xf numFmtId="0" fontId="15" fillId="2" borderId="60" xfId="0" applyFont="1" applyFill="1" applyBorder="1" applyAlignment="1">
      <alignment horizontal="center" vertical="center" wrapText="1"/>
    </xf>
    <xf numFmtId="3" fontId="19" fillId="9" borderId="33" xfId="0" applyNumberFormat="1" applyFont="1" applyFill="1" applyBorder="1" applyAlignment="1" applyProtection="1">
      <alignment horizontal="center" vertical="center" wrapText="1"/>
      <protection locked="0"/>
    </xf>
    <xf numFmtId="3" fontId="18" fillId="6" borderId="67" xfId="0" applyNumberFormat="1" applyFont="1" applyFill="1" applyBorder="1" applyAlignment="1" applyProtection="1">
      <alignment horizontal="center" vertical="center" wrapText="1"/>
      <protection locked="0"/>
    </xf>
    <xf numFmtId="3" fontId="18" fillId="5" borderId="67" xfId="0" applyNumberFormat="1" applyFont="1" applyFill="1" applyBorder="1" applyAlignment="1" applyProtection="1">
      <alignment horizontal="center" vertical="center" wrapText="1"/>
      <protection locked="0"/>
    </xf>
    <xf numFmtId="3" fontId="18" fillId="6" borderId="14" xfId="0" applyNumberFormat="1" applyFont="1" applyFill="1" applyBorder="1" applyAlignment="1" applyProtection="1">
      <alignment horizontal="center" vertical="center" wrapText="1"/>
      <protection locked="0"/>
    </xf>
    <xf numFmtId="167" fontId="19" fillId="9" borderId="32" xfId="0" applyNumberFormat="1" applyFont="1" applyFill="1" applyBorder="1" applyAlignment="1" applyProtection="1">
      <alignment horizontal="center" vertical="center" wrapText="1"/>
      <protection locked="0"/>
    </xf>
    <xf numFmtId="167" fontId="19" fillId="9" borderId="34" xfId="0" applyNumberFormat="1" applyFont="1" applyFill="1" applyBorder="1" applyAlignment="1" applyProtection="1">
      <alignment horizontal="center" vertical="center" wrapText="1"/>
      <protection locked="0"/>
    </xf>
    <xf numFmtId="1" fontId="19" fillId="5" borderId="12" xfId="0" applyNumberFormat="1" applyFont="1" applyFill="1" applyBorder="1" applyAlignment="1" applyProtection="1">
      <alignment horizontal="center" vertical="center" wrapText="1"/>
      <protection locked="0"/>
    </xf>
    <xf numFmtId="1" fontId="19" fillId="5" borderId="13" xfId="0" applyNumberFormat="1" applyFont="1" applyFill="1" applyBorder="1" applyAlignment="1" applyProtection="1">
      <alignment horizontal="center" vertical="center" wrapText="1"/>
      <protection locked="0"/>
    </xf>
    <xf numFmtId="1" fontId="19" fillId="5" borderId="14" xfId="0" applyNumberFormat="1" applyFont="1" applyFill="1" applyBorder="1" applyAlignment="1" applyProtection="1">
      <alignment horizontal="center" vertical="center" wrapText="1"/>
      <protection locked="0"/>
    </xf>
    <xf numFmtId="3" fontId="19" fillId="9" borderId="62" xfId="0" applyNumberFormat="1" applyFont="1" applyFill="1" applyBorder="1" applyAlignment="1" applyProtection="1">
      <alignment horizontal="center" vertical="center" wrapText="1"/>
      <protection locked="0"/>
    </xf>
    <xf numFmtId="3" fontId="18" fillId="6" borderId="10" xfId="0" applyNumberFormat="1" applyFont="1" applyFill="1" applyBorder="1" applyAlignment="1" applyProtection="1">
      <alignment horizontal="center" vertical="center" wrapText="1"/>
      <protection locked="0"/>
    </xf>
    <xf numFmtId="3" fontId="18" fillId="5" borderId="10" xfId="0" applyNumberFormat="1" applyFont="1" applyFill="1" applyBorder="1" applyAlignment="1" applyProtection="1">
      <alignment horizontal="center" vertical="center" wrapText="1"/>
      <protection locked="0"/>
    </xf>
    <xf numFmtId="3" fontId="18" fillId="6" borderId="16" xfId="0" applyNumberFormat="1" applyFont="1" applyFill="1" applyBorder="1" applyAlignment="1" applyProtection="1">
      <alignment horizontal="center" vertical="center" wrapText="1"/>
      <protection locked="0"/>
    </xf>
    <xf numFmtId="167" fontId="19" fillId="9" borderId="50" xfId="0" applyNumberFormat="1" applyFont="1" applyFill="1" applyBorder="1" applyAlignment="1" applyProtection="1">
      <alignment horizontal="center" vertical="center" wrapText="1"/>
      <protection locked="0"/>
    </xf>
    <xf numFmtId="167" fontId="19" fillId="9" borderId="20" xfId="0" applyNumberFormat="1" applyFont="1" applyFill="1" applyBorder="1" applyAlignment="1" applyProtection="1">
      <alignment horizontal="center" vertical="center" wrapText="1"/>
      <protection locked="0"/>
    </xf>
    <xf numFmtId="1" fontId="19" fillId="5" borderId="15" xfId="0" applyNumberFormat="1" applyFont="1" applyFill="1" applyBorder="1" applyAlignment="1" applyProtection="1">
      <alignment horizontal="center" vertical="center" wrapText="1"/>
      <protection locked="0"/>
    </xf>
    <xf numFmtId="1" fontId="19" fillId="5" borderId="1" xfId="0" applyNumberFormat="1" applyFont="1" applyFill="1" applyBorder="1" applyAlignment="1" applyProtection="1">
      <alignment horizontal="center" vertical="center" wrapText="1"/>
      <protection locked="0"/>
    </xf>
    <xf numFmtId="1" fontId="19" fillId="5" borderId="16" xfId="0" applyNumberFormat="1" applyFont="1" applyFill="1" applyBorder="1" applyAlignment="1" applyProtection="1">
      <alignment horizontal="center" vertical="center" wrapText="1"/>
      <protection locked="0"/>
    </xf>
    <xf numFmtId="41" fontId="18" fillId="3" borderId="62" xfId="0" applyNumberFormat="1" applyFont="1" applyFill="1" applyBorder="1" applyAlignment="1">
      <alignment horizontal="center" vertical="center"/>
    </xf>
    <xf numFmtId="3" fontId="19" fillId="9" borderId="63" xfId="0" applyNumberFormat="1" applyFont="1" applyFill="1" applyBorder="1" applyAlignment="1" applyProtection="1">
      <alignment horizontal="center" vertical="center" wrapText="1"/>
      <protection locked="0"/>
    </xf>
    <xf numFmtId="3" fontId="14" fillId="6" borderId="18" xfId="0" applyNumberFormat="1" applyFont="1" applyFill="1" applyBorder="1" applyAlignment="1" applyProtection="1">
      <alignment horizontal="center" vertical="center"/>
      <protection locked="0"/>
    </xf>
    <xf numFmtId="3" fontId="18" fillId="6" borderId="55" xfId="0" applyNumberFormat="1" applyFont="1" applyFill="1" applyBorder="1" applyAlignment="1" applyProtection="1">
      <alignment horizontal="center" vertical="center" wrapText="1"/>
      <protection locked="0"/>
    </xf>
    <xf numFmtId="3" fontId="18" fillId="5" borderId="55" xfId="0" applyNumberFormat="1" applyFont="1" applyFill="1" applyBorder="1" applyAlignment="1" applyProtection="1">
      <alignment horizontal="center" vertical="center" wrapText="1"/>
      <protection locked="0"/>
    </xf>
    <xf numFmtId="3" fontId="18" fillId="6" borderId="19" xfId="0" applyNumberFormat="1" applyFont="1" applyFill="1" applyBorder="1" applyAlignment="1" applyProtection="1">
      <alignment horizontal="center" vertical="center" wrapText="1"/>
      <protection locked="0"/>
    </xf>
    <xf numFmtId="1" fontId="19" fillId="5" borderId="17" xfId="0" applyNumberFormat="1" applyFont="1" applyFill="1" applyBorder="1" applyAlignment="1" applyProtection="1">
      <alignment horizontal="center" vertical="center" wrapText="1"/>
      <protection locked="0"/>
    </xf>
    <xf numFmtId="1" fontId="19" fillId="5" borderId="18" xfId="0" applyNumberFormat="1" applyFont="1" applyFill="1" applyBorder="1" applyAlignment="1" applyProtection="1">
      <alignment horizontal="center" vertical="center" wrapText="1"/>
      <protection locked="0"/>
    </xf>
    <xf numFmtId="1" fontId="19" fillId="5" borderId="19" xfId="0" applyNumberFormat="1" applyFont="1" applyFill="1" applyBorder="1" applyAlignment="1" applyProtection="1">
      <alignment horizontal="center" vertical="center" wrapText="1"/>
      <protection locked="0"/>
    </xf>
    <xf numFmtId="41" fontId="18" fillId="3" borderId="63" xfId="0" applyNumberFormat="1" applyFont="1" applyFill="1" applyBorder="1" applyAlignment="1">
      <alignment horizontal="center" vertical="center"/>
    </xf>
    <xf numFmtId="41" fontId="18" fillId="5" borderId="79" xfId="0" applyNumberFormat="1" applyFont="1" applyFill="1" applyBorder="1" applyAlignment="1" applyProtection="1">
      <alignment horizontal="left" vertical="top" wrapText="1"/>
      <protection locked="0"/>
    </xf>
    <xf numFmtId="41" fontId="18" fillId="5" borderId="71" xfId="0" applyNumberFormat="1" applyFont="1" applyFill="1" applyBorder="1" applyAlignment="1" applyProtection="1">
      <alignment horizontal="left" vertical="top" wrapText="1"/>
      <protection locked="0"/>
    </xf>
    <xf numFmtId="41" fontId="18" fillId="5" borderId="76" xfId="0" applyNumberFormat="1" applyFont="1" applyFill="1" applyBorder="1" applyAlignment="1" applyProtection="1">
      <alignment horizontal="left" vertical="top" wrapText="1"/>
      <protection locked="0"/>
    </xf>
    <xf numFmtId="0" fontId="18" fillId="3" borderId="25" xfId="0" applyNumberFormat="1" applyFont="1" applyFill="1" applyBorder="1" applyAlignment="1" applyProtection="1">
      <alignment horizontal="center" vertical="center" wrapText="1"/>
      <protection locked="0"/>
    </xf>
    <xf numFmtId="9" fontId="18" fillId="6" borderId="25" xfId="0" applyNumberFormat="1" applyFont="1" applyFill="1" applyBorder="1" applyAlignment="1" applyProtection="1">
      <alignment horizontal="center" vertical="center" wrapText="1"/>
      <protection locked="0"/>
    </xf>
    <xf numFmtId="0" fontId="15"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5" fillId="2" borderId="63" xfId="0" applyFont="1" applyFill="1" applyBorder="1" applyAlignment="1">
      <alignment horizontal="center" vertical="center" wrapText="1"/>
    </xf>
    <xf numFmtId="3" fontId="18" fillId="6" borderId="15" xfId="0" applyNumberFormat="1" applyFont="1" applyFill="1" applyBorder="1" applyAlignment="1" applyProtection="1">
      <alignment horizontal="center" vertical="center" wrapText="1"/>
      <protection locked="0"/>
    </xf>
    <xf numFmtId="9" fontId="18" fillId="6" borderId="10" xfId="0" applyNumberFormat="1" applyFont="1" applyFill="1" applyBorder="1" applyAlignment="1" applyProtection="1">
      <alignment horizontal="center" vertical="center" wrapText="1"/>
      <protection locked="0"/>
    </xf>
    <xf numFmtId="9" fontId="18" fillId="6" borderId="20" xfId="0" applyNumberFormat="1" applyFont="1" applyFill="1" applyBorder="1" applyAlignment="1" applyProtection="1">
      <alignment horizontal="center" vertical="center" wrapText="1"/>
      <protection locked="0"/>
    </xf>
    <xf numFmtId="41" fontId="18" fillId="3" borderId="71" xfId="0" applyNumberFormat="1" applyFont="1" applyFill="1" applyBorder="1" applyAlignment="1">
      <alignment horizontal="center" vertical="center"/>
    </xf>
    <xf numFmtId="3" fontId="18" fillId="6" borderId="35" xfId="0" applyNumberFormat="1" applyFont="1" applyFill="1" applyBorder="1" applyAlignment="1" applyProtection="1">
      <alignment horizontal="center" vertical="center" wrapText="1"/>
      <protection locked="0"/>
    </xf>
    <xf numFmtId="3" fontId="18" fillId="6" borderId="70" xfId="0" applyNumberFormat="1" applyFont="1" applyFill="1" applyBorder="1" applyAlignment="1" applyProtection="1">
      <alignment horizontal="center" vertical="center" wrapText="1"/>
      <protection locked="0"/>
    </xf>
    <xf numFmtId="9" fontId="18" fillId="6" borderId="70" xfId="0" applyNumberFormat="1" applyFont="1" applyFill="1" applyBorder="1" applyAlignment="1" applyProtection="1">
      <alignment horizontal="center" vertical="center" wrapText="1"/>
      <protection locked="0"/>
    </xf>
    <xf numFmtId="9" fontId="18" fillId="6" borderId="59" xfId="0" applyNumberFormat="1" applyFont="1" applyFill="1" applyBorder="1" applyAlignment="1" applyProtection="1">
      <alignment horizontal="center" vertical="center" wrapText="1"/>
      <protection locked="0"/>
    </xf>
    <xf numFmtId="3" fontId="18" fillId="6" borderId="36" xfId="0" applyNumberFormat="1" applyFont="1" applyFill="1" applyBorder="1" applyAlignment="1" applyProtection="1">
      <alignment horizontal="center" vertical="center" wrapText="1"/>
      <protection locked="0"/>
    </xf>
    <xf numFmtId="3" fontId="18" fillId="6" borderId="17" xfId="0" applyNumberFormat="1" applyFont="1" applyFill="1" applyBorder="1" applyAlignment="1" applyProtection="1">
      <alignment horizontal="center" vertical="center" wrapText="1"/>
      <protection locked="0"/>
    </xf>
    <xf numFmtId="9" fontId="18" fillId="6" borderId="55" xfId="0" applyNumberFormat="1" applyFont="1" applyFill="1" applyBorder="1" applyAlignment="1" applyProtection="1">
      <alignment horizontal="center" vertical="center" wrapText="1"/>
      <protection locked="0"/>
    </xf>
    <xf numFmtId="9" fontId="18" fillId="6" borderId="64" xfId="0" applyNumberFormat="1" applyFont="1" applyFill="1" applyBorder="1" applyAlignment="1" applyProtection="1">
      <alignment horizontal="center" vertical="center" wrapText="1"/>
      <protection locked="0"/>
    </xf>
    <xf numFmtId="41" fontId="18" fillId="3" borderId="76" xfId="0" applyNumberFormat="1" applyFont="1" applyFill="1" applyBorder="1" applyAlignment="1">
      <alignment horizontal="center" vertical="center"/>
    </xf>
    <xf numFmtId="0" fontId="14" fillId="0" borderId="0" xfId="0" applyFont="1" applyFill="1" applyAlignment="1" applyProtection="1">
      <alignment vertical="center" wrapText="1"/>
    </xf>
    <xf numFmtId="8" fontId="14" fillId="3" borderId="1" xfId="0" applyNumberFormat="1" applyFont="1" applyFill="1" applyBorder="1" applyAlignment="1" applyProtection="1">
      <alignment horizontal="center" vertical="center"/>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5" xfId="8" applyFont="1" applyFill="1" applyBorder="1" applyAlignment="1">
      <alignment horizontal="left" indent="3"/>
    </xf>
    <xf numFmtId="0" fontId="14" fillId="0" borderId="0" xfId="8" applyFont="1" applyFill="1" applyBorder="1" applyAlignment="1">
      <alignment horizontal="left" indent="3"/>
    </xf>
    <xf numFmtId="0" fontId="11" fillId="0" borderId="0" xfId="0" applyFont="1" applyFill="1" applyBorder="1" applyAlignment="1">
      <alignment horizontal="center" vertical="center"/>
    </xf>
    <xf numFmtId="0" fontId="16" fillId="0" borderId="5" xfId="3" applyFont="1" applyFill="1" applyBorder="1" applyAlignment="1">
      <alignment horizontal="left" vertical="top" wrapText="1"/>
    </xf>
    <xf numFmtId="0" fontId="16" fillId="0" borderId="0" xfId="3" applyFont="1" applyFill="1" applyBorder="1" applyAlignment="1">
      <alignment horizontal="left" vertical="top" wrapText="1"/>
    </xf>
    <xf numFmtId="0" fontId="16" fillId="0" borderId="6" xfId="3" applyFont="1" applyFill="1" applyBorder="1" applyAlignment="1">
      <alignment horizontal="left" vertical="top" wrapText="1"/>
    </xf>
    <xf numFmtId="0" fontId="14" fillId="0" borderId="5" xfId="3" applyFont="1" applyFill="1" applyBorder="1" applyAlignment="1">
      <alignment horizontal="center" vertical="top" wrapText="1"/>
    </xf>
    <xf numFmtId="0" fontId="14" fillId="0" borderId="0" xfId="3" applyFont="1" applyFill="1" applyBorder="1" applyAlignment="1">
      <alignment horizontal="center" vertical="top" wrapText="1"/>
    </xf>
    <xf numFmtId="0" fontId="14" fillId="0" borderId="6" xfId="3" applyFont="1" applyFill="1" applyBorder="1" applyAlignment="1">
      <alignment horizontal="center" vertical="top" wrapText="1"/>
    </xf>
    <xf numFmtId="0" fontId="14" fillId="0" borderId="5" xfId="3" applyFont="1" applyFill="1" applyBorder="1" applyAlignment="1">
      <alignment horizontal="left" vertical="top" wrapText="1"/>
    </xf>
    <xf numFmtId="0" fontId="14" fillId="0" borderId="0" xfId="3" applyFont="1" applyFill="1" applyBorder="1" applyAlignment="1">
      <alignment horizontal="left" vertical="top" wrapText="1"/>
    </xf>
    <xf numFmtId="0" fontId="14" fillId="0" borderId="6" xfId="3" applyFont="1" applyFill="1" applyBorder="1" applyAlignment="1">
      <alignment horizontal="left" vertical="top" wrapText="1"/>
    </xf>
    <xf numFmtId="0" fontId="14" fillId="0" borderId="5" xfId="3" applyFont="1" applyFill="1" applyBorder="1" applyAlignment="1" applyProtection="1">
      <alignment horizontal="left" vertical="top" wrapText="1"/>
    </xf>
    <xf numFmtId="0" fontId="14" fillId="0" borderId="0" xfId="3" applyFont="1" applyFill="1" applyBorder="1" applyAlignment="1" applyProtection="1">
      <alignment horizontal="left" vertical="top" wrapText="1"/>
    </xf>
    <xf numFmtId="0" fontId="14" fillId="0" borderId="6" xfId="3" applyFont="1" applyFill="1" applyBorder="1" applyAlignment="1" applyProtection="1">
      <alignment horizontal="left" vertical="top" wrapText="1"/>
    </xf>
    <xf numFmtId="0" fontId="12" fillId="0" borderId="0" xfId="0" applyFont="1" applyFill="1" applyBorder="1" applyAlignment="1">
      <alignment horizontal="center"/>
    </xf>
    <xf numFmtId="0" fontId="13"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14" fillId="0" borderId="0" xfId="3" applyFont="1" applyFill="1" applyBorder="1" applyAlignment="1">
      <alignment horizontal="left" vertical="top" wrapText="1" indent="2"/>
    </xf>
    <xf numFmtId="0" fontId="14" fillId="3" borderId="15" xfId="8" applyFont="1" applyFill="1" applyBorder="1" applyAlignment="1">
      <alignment vertical="center"/>
    </xf>
    <xf numFmtId="0" fontId="14" fillId="3" borderId="11" xfId="8" applyFont="1" applyFill="1" applyBorder="1" applyAlignment="1">
      <alignment vertical="center"/>
    </xf>
    <xf numFmtId="0" fontId="14" fillId="3" borderId="1" xfId="8" applyFont="1" applyFill="1" applyBorder="1" applyAlignment="1">
      <alignment vertical="center"/>
    </xf>
    <xf numFmtId="165" fontId="18" fillId="6" borderId="1" xfId="7" applyNumberFormat="1" applyFont="1" applyFill="1" applyBorder="1" applyAlignment="1" applyProtection="1">
      <alignment horizontal="center" vertical="center"/>
      <protection locked="0"/>
    </xf>
    <xf numFmtId="165" fontId="18" fillId="6" borderId="16" xfId="7" applyNumberFormat="1" applyFont="1" applyFill="1" applyBorder="1" applyAlignment="1" applyProtection="1">
      <alignment horizontal="center" vertical="center"/>
      <protection locked="0"/>
    </xf>
    <xf numFmtId="0" fontId="23" fillId="3" borderId="1" xfId="8" applyFont="1" applyFill="1" applyBorder="1" applyAlignment="1" applyProtection="1">
      <alignment horizontal="center" vertical="center"/>
      <protection locked="0"/>
    </xf>
    <xf numFmtId="0" fontId="23" fillId="3" borderId="16" xfId="8" applyFont="1" applyFill="1" applyBorder="1" applyAlignment="1" applyProtection="1">
      <alignment horizontal="center" vertical="center"/>
      <protection locked="0"/>
    </xf>
    <xf numFmtId="0" fontId="14" fillId="3" borderId="12" xfId="8" applyFont="1" applyFill="1" applyBorder="1" applyAlignment="1">
      <alignment vertical="center"/>
    </xf>
    <xf numFmtId="0" fontId="14" fillId="3" borderId="21" xfId="8" applyFont="1" applyFill="1" applyBorder="1" applyAlignment="1">
      <alignment vertical="center"/>
    </xf>
    <xf numFmtId="0" fontId="14" fillId="3" borderId="13" xfId="8" applyFont="1" applyFill="1" applyBorder="1" applyAlignment="1">
      <alignment vertical="center"/>
    </xf>
    <xf numFmtId="0" fontId="17" fillId="3" borderId="22" xfId="0" applyFont="1" applyFill="1" applyBorder="1" applyAlignment="1">
      <alignment horizontal="center" vertical="top"/>
    </xf>
    <xf numFmtId="0" fontId="17" fillId="3" borderId="23" xfId="0" applyFont="1" applyFill="1" applyBorder="1" applyAlignment="1">
      <alignment horizontal="center" vertical="top"/>
    </xf>
    <xf numFmtId="165" fontId="18" fillId="3" borderId="1" xfId="7" applyNumberFormat="1" applyFont="1" applyFill="1" applyBorder="1" applyAlignment="1" applyProtection="1">
      <alignment horizontal="center" vertical="center"/>
    </xf>
    <xf numFmtId="165" fontId="18" fillId="3" borderId="16" xfId="7" applyNumberFormat="1" applyFont="1" applyFill="1" applyBorder="1" applyAlignment="1" applyProtection="1">
      <alignment horizontal="center" vertical="center"/>
    </xf>
    <xf numFmtId="0" fontId="18" fillId="6" borderId="13" xfId="8" applyFont="1" applyFill="1" applyBorder="1" applyAlignment="1" applyProtection="1">
      <alignment horizontal="center" vertical="center"/>
      <protection locked="0"/>
    </xf>
    <xf numFmtId="0" fontId="18" fillId="6" borderId="14" xfId="8" applyFont="1" applyFill="1" applyBorder="1" applyAlignment="1" applyProtection="1">
      <alignment horizontal="center" vertical="center"/>
      <protection locked="0"/>
    </xf>
    <xf numFmtId="0" fontId="18" fillId="6" borderId="1" xfId="8" applyFont="1" applyFill="1" applyBorder="1" applyAlignment="1" applyProtection="1">
      <alignment horizontal="center" vertical="center"/>
      <protection locked="0"/>
    </xf>
    <xf numFmtId="0" fontId="18" fillId="6" borderId="16" xfId="8" applyFont="1" applyFill="1" applyBorder="1" applyAlignment="1" applyProtection="1">
      <alignment horizontal="center" vertical="center"/>
      <protection locked="0"/>
    </xf>
    <xf numFmtId="177" fontId="18" fillId="6" borderId="1" xfId="8" applyNumberFormat="1" applyFont="1" applyFill="1" applyBorder="1" applyAlignment="1" applyProtection="1">
      <alignment horizontal="center" vertical="center"/>
      <protection locked="0"/>
    </xf>
    <xf numFmtId="177" fontId="18" fillId="6" borderId="16" xfId="8" applyNumberFormat="1" applyFont="1" applyFill="1" applyBorder="1" applyAlignment="1" applyProtection="1">
      <alignment horizontal="center" vertical="center"/>
      <protection locked="0"/>
    </xf>
    <xf numFmtId="14" fontId="25" fillId="6" borderId="1" xfId="3" applyNumberFormat="1" applyFont="1" applyFill="1" applyBorder="1" applyAlignment="1" applyProtection="1">
      <alignment horizontal="center" vertical="center"/>
      <protection locked="0"/>
    </xf>
    <xf numFmtId="14" fontId="25" fillId="6" borderId="16" xfId="3" applyNumberFormat="1" applyFont="1" applyFill="1" applyBorder="1" applyAlignment="1" applyProtection="1">
      <alignment horizontal="center" vertical="center"/>
      <protection locked="0"/>
    </xf>
    <xf numFmtId="14" fontId="18" fillId="6" borderId="1" xfId="8" applyNumberFormat="1" applyFont="1" applyFill="1" applyBorder="1" applyAlignment="1" applyProtection="1">
      <alignment horizontal="center" vertical="center"/>
      <protection locked="0"/>
    </xf>
    <xf numFmtId="0" fontId="14" fillId="3" borderId="35" xfId="8" applyFont="1" applyFill="1" applyBorder="1" applyAlignment="1">
      <alignment vertical="center"/>
    </xf>
    <xf numFmtId="0" fontId="14" fillId="3" borderId="69" xfId="8" applyFont="1" applyFill="1" applyBorder="1" applyAlignment="1">
      <alignment vertical="center"/>
    </xf>
    <xf numFmtId="0" fontId="14" fillId="3" borderId="36" xfId="8" applyFont="1" applyFill="1" applyBorder="1" applyAlignment="1">
      <alignment vertical="center"/>
    </xf>
    <xf numFmtId="0" fontId="18" fillId="3" borderId="15" xfId="0" applyFont="1" applyFill="1" applyBorder="1" applyAlignment="1">
      <alignment horizontal="left" vertical="center" wrapText="1"/>
    </xf>
    <xf numFmtId="0" fontId="18" fillId="3" borderId="1" xfId="0" applyFont="1" applyFill="1" applyBorder="1" applyAlignment="1">
      <alignment horizontal="left" vertical="center" wrapText="1"/>
    </xf>
    <xf numFmtId="0" fontId="18" fillId="3" borderId="17" xfId="0" applyFont="1" applyFill="1" applyBorder="1" applyAlignment="1">
      <alignment horizontal="left" vertical="center" wrapText="1"/>
    </xf>
    <xf numFmtId="0" fontId="18" fillId="3" borderId="18" xfId="0" applyFont="1" applyFill="1" applyBorder="1" applyAlignment="1">
      <alignment horizontal="left" vertical="center" wrapText="1"/>
    </xf>
    <xf numFmtId="176" fontId="18" fillId="6" borderId="1" xfId="0" applyNumberFormat="1" applyFont="1" applyFill="1" applyBorder="1" applyAlignment="1" applyProtection="1">
      <alignment horizontal="right" vertical="center"/>
      <protection locked="0"/>
    </xf>
    <xf numFmtId="176" fontId="18" fillId="6" borderId="16" xfId="0" applyNumberFormat="1" applyFont="1" applyFill="1" applyBorder="1" applyAlignment="1" applyProtection="1">
      <alignment horizontal="right" vertical="center"/>
      <protection locked="0"/>
    </xf>
    <xf numFmtId="3" fontId="18" fillId="6" borderId="18" xfId="9" applyNumberFormat="1" applyFont="1" applyFill="1" applyBorder="1" applyAlignment="1" applyProtection="1">
      <alignment horizontal="right" vertical="center"/>
      <protection locked="0"/>
    </xf>
    <xf numFmtId="3" fontId="18" fillId="6" borderId="19" xfId="9" applyNumberFormat="1" applyFont="1" applyFill="1" applyBorder="1" applyAlignment="1" applyProtection="1">
      <alignment horizontal="right" vertical="center"/>
      <protection locked="0"/>
    </xf>
    <xf numFmtId="0" fontId="18" fillId="6" borderId="62" xfId="0" applyFont="1" applyFill="1" applyBorder="1" applyAlignment="1" applyProtection="1">
      <alignment horizontal="left" vertical="center" wrapText="1"/>
      <protection locked="0"/>
    </xf>
    <xf numFmtId="0" fontId="18" fillId="6" borderId="11" xfId="0" applyFont="1" applyFill="1" applyBorder="1" applyAlignment="1" applyProtection="1">
      <alignment horizontal="left" vertical="center" wrapText="1"/>
      <protection locked="0"/>
    </xf>
    <xf numFmtId="0" fontId="15" fillId="7" borderId="72" xfId="0" applyFont="1" applyFill="1" applyBorder="1" applyAlignment="1">
      <alignment horizontal="center" vertical="center"/>
    </xf>
    <xf numFmtId="0" fontId="15" fillId="7" borderId="78" xfId="0" applyFont="1" applyFill="1" applyBorder="1" applyAlignment="1">
      <alignment horizontal="center" vertical="center"/>
    </xf>
    <xf numFmtId="0" fontId="15" fillId="7" borderId="33" xfId="0" applyFont="1" applyFill="1" applyBorder="1" applyAlignment="1">
      <alignment horizontal="center" vertical="center"/>
    </xf>
    <xf numFmtId="0" fontId="15" fillId="7" borderId="32" xfId="0" applyFont="1" applyFill="1" applyBorder="1" applyAlignment="1">
      <alignment horizontal="center" vertical="center"/>
    </xf>
    <xf numFmtId="0" fontId="15" fillId="7" borderId="33" xfId="0" applyFont="1" applyFill="1" applyBorder="1" applyAlignment="1">
      <alignment horizontal="left" vertical="center"/>
    </xf>
    <xf numFmtId="0" fontId="15" fillId="7" borderId="34" xfId="0" applyFont="1" applyFill="1" applyBorder="1" applyAlignment="1">
      <alignment horizontal="left" vertical="center"/>
    </xf>
    <xf numFmtId="0" fontId="15" fillId="7" borderId="32" xfId="0" applyFont="1" applyFill="1" applyBorder="1" applyAlignment="1">
      <alignment horizontal="left" vertical="center"/>
    </xf>
    <xf numFmtId="0" fontId="15" fillId="7" borderId="33" xfId="0" applyFont="1" applyFill="1" applyBorder="1" applyAlignment="1">
      <alignment horizontal="center" vertical="center" wrapText="1"/>
    </xf>
    <xf numFmtId="0" fontId="15" fillId="7" borderId="34" xfId="0" applyFont="1" applyFill="1" applyBorder="1" applyAlignment="1">
      <alignment horizontal="center" vertical="center" wrapText="1"/>
    </xf>
    <xf numFmtId="0" fontId="15" fillId="7" borderId="32" xfId="0" applyFont="1" applyFill="1" applyBorder="1" applyAlignment="1">
      <alignment horizontal="center" vertical="center" wrapText="1"/>
    </xf>
    <xf numFmtId="0" fontId="15" fillId="7" borderId="34" xfId="0" applyFont="1" applyFill="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6" borderId="55" xfId="0" applyFont="1" applyFill="1" applyBorder="1" applyAlignment="1" applyProtection="1">
      <alignment horizontal="left" vertical="center"/>
      <protection locked="0"/>
    </xf>
    <xf numFmtId="0" fontId="14" fillId="6" borderId="56" xfId="0" applyFont="1" applyFill="1" applyBorder="1" applyAlignment="1" applyProtection="1">
      <alignment horizontal="left" vertical="center"/>
      <protection locked="0"/>
    </xf>
    <xf numFmtId="0" fontId="18" fillId="6" borderId="10" xfId="0" applyFont="1" applyFill="1" applyBorder="1" applyAlignment="1" applyProtection="1">
      <alignment horizontal="left" vertical="center" wrapText="1"/>
      <protection locked="0"/>
    </xf>
    <xf numFmtId="0" fontId="18" fillId="6" borderId="50" xfId="0" applyFont="1" applyFill="1" applyBorder="1" applyAlignment="1" applyProtection="1">
      <alignment horizontal="left" vertical="center" wrapText="1"/>
      <protection locked="0"/>
    </xf>
    <xf numFmtId="0" fontId="12" fillId="0" borderId="6" xfId="0" applyFont="1" applyFill="1" applyBorder="1" applyAlignment="1">
      <alignment horizontal="center"/>
    </xf>
    <xf numFmtId="0" fontId="11" fillId="0" borderId="6" xfId="0" applyFont="1" applyFill="1" applyBorder="1" applyAlignment="1">
      <alignment horizontal="center" vertical="center"/>
    </xf>
    <xf numFmtId="0" fontId="13" fillId="0" borderId="6" xfId="0" applyFont="1" applyFill="1" applyBorder="1" applyAlignment="1">
      <alignment horizontal="center" vertical="center"/>
    </xf>
    <xf numFmtId="0" fontId="45" fillId="0" borderId="6" xfId="0" applyFont="1" applyFill="1" applyBorder="1" applyAlignment="1">
      <alignment horizontal="center" vertical="center"/>
    </xf>
    <xf numFmtId="0" fontId="17" fillId="3" borderId="61" xfId="0" applyFont="1" applyFill="1" applyBorder="1" applyAlignment="1">
      <alignment horizontal="center" vertical="top"/>
    </xf>
    <xf numFmtId="0" fontId="14" fillId="0" borderId="74" xfId="0" applyFont="1" applyFill="1" applyBorder="1" applyAlignment="1">
      <alignment horizontal="left" vertical="center" wrapText="1"/>
    </xf>
    <xf numFmtId="0" fontId="14" fillId="0" borderId="7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8" fillId="6" borderId="65" xfId="0" applyFont="1" applyFill="1" applyBorder="1" applyAlignment="1" applyProtection="1">
      <alignment horizontal="left" vertical="center" wrapText="1"/>
      <protection locked="0"/>
    </xf>
    <xf numFmtId="0" fontId="18" fillId="6" borderId="47" xfId="0" applyFont="1" applyFill="1" applyBorder="1" applyAlignment="1" applyProtection="1">
      <alignment horizontal="left" vertical="center" wrapText="1"/>
      <protection locked="0"/>
    </xf>
    <xf numFmtId="0" fontId="18" fillId="6" borderId="51" xfId="0" applyFont="1" applyFill="1" applyBorder="1" applyAlignment="1" applyProtection="1">
      <alignment horizontal="left" vertical="center" wrapText="1"/>
      <protection locked="0"/>
    </xf>
    <xf numFmtId="0" fontId="18" fillId="6" borderId="54" xfId="0" applyFont="1" applyFill="1" applyBorder="1" applyAlignment="1" applyProtection="1">
      <alignment horizontal="left" vertical="center" wrapText="1"/>
      <protection locked="0"/>
    </xf>
    <xf numFmtId="0" fontId="18" fillId="6" borderId="63" xfId="0" applyFont="1" applyFill="1" applyBorder="1" applyAlignment="1" applyProtection="1">
      <alignment horizontal="left" vertical="center" wrapText="1"/>
      <protection locked="0"/>
    </xf>
    <xf numFmtId="0" fontId="18" fillId="6" borderId="81" xfId="0" applyFont="1" applyFill="1" applyBorder="1" applyAlignment="1" applyProtection="1">
      <alignment horizontal="left" vertical="center" wrapText="1"/>
      <protection locked="0"/>
    </xf>
    <xf numFmtId="3" fontId="18" fillId="6" borderId="57" xfId="0" applyNumberFormat="1" applyFont="1" applyFill="1" applyBorder="1" applyAlignment="1" applyProtection="1">
      <alignment horizontal="center" vertical="center" wrapText="1"/>
      <protection locked="0"/>
    </xf>
    <xf numFmtId="3" fontId="18" fillId="6" borderId="45" xfId="0" applyNumberFormat="1" applyFont="1" applyFill="1" applyBorder="1" applyAlignment="1" applyProtection="1">
      <alignment horizontal="center" vertical="center" wrapText="1"/>
      <protection locked="0"/>
    </xf>
    <xf numFmtId="3" fontId="18" fillId="6" borderId="68" xfId="0" applyNumberFormat="1" applyFont="1" applyFill="1" applyBorder="1" applyAlignment="1" applyProtection="1">
      <alignment horizontal="center" vertical="center" wrapText="1"/>
      <protection locked="0"/>
    </xf>
    <xf numFmtId="9" fontId="18" fillId="6" borderId="13" xfId="0" applyNumberFormat="1" applyFont="1" applyFill="1" applyBorder="1" applyAlignment="1" applyProtection="1">
      <alignment horizontal="center" vertical="center" wrapText="1"/>
      <protection locked="0"/>
    </xf>
    <xf numFmtId="9" fontId="18" fillId="6" borderId="1" xfId="0" applyNumberFormat="1" applyFont="1" applyFill="1" applyBorder="1" applyAlignment="1" applyProtection="1">
      <alignment horizontal="center" vertical="center" wrapText="1"/>
      <protection locked="0"/>
    </xf>
    <xf numFmtId="9" fontId="18" fillId="6" borderId="18" xfId="0" applyNumberFormat="1" applyFont="1" applyFill="1" applyBorder="1" applyAlignment="1" applyProtection="1">
      <alignment horizontal="center" vertical="center" wrapText="1"/>
      <protection locked="0"/>
    </xf>
    <xf numFmtId="3" fontId="18" fillId="6" borderId="13" xfId="0" applyNumberFormat="1" applyFont="1" applyFill="1" applyBorder="1" applyAlignment="1" applyProtection="1">
      <alignment horizontal="center" vertical="center" wrapText="1"/>
      <protection locked="0"/>
    </xf>
    <xf numFmtId="3" fontId="18" fillId="6" borderId="1" xfId="0" applyNumberFormat="1" applyFont="1" applyFill="1" applyBorder="1" applyAlignment="1" applyProtection="1">
      <alignment horizontal="center" vertical="center" wrapText="1"/>
      <protection locked="0"/>
    </xf>
    <xf numFmtId="3" fontId="18" fillId="6" borderId="18" xfId="0" applyNumberFormat="1" applyFont="1" applyFill="1" applyBorder="1" applyAlignment="1" applyProtection="1">
      <alignment horizontal="center" vertical="center" wrapText="1"/>
      <protection locked="0"/>
    </xf>
    <xf numFmtId="41" fontId="18" fillId="3" borderId="2" xfId="0" applyNumberFormat="1" applyFont="1" applyFill="1" applyBorder="1" applyAlignment="1">
      <alignment horizontal="center" vertical="center"/>
    </xf>
    <xf numFmtId="41" fontId="18" fillId="3" borderId="5" xfId="0" applyNumberFormat="1" applyFont="1" applyFill="1" applyBorder="1" applyAlignment="1">
      <alignment horizontal="center" vertical="center"/>
    </xf>
    <xf numFmtId="41" fontId="18" fillId="3" borderId="7" xfId="0" applyNumberFormat="1" applyFont="1" applyFill="1" applyBorder="1" applyAlignment="1">
      <alignment horizontal="center" vertical="center"/>
    </xf>
    <xf numFmtId="41" fontId="18" fillId="3" borderId="28" xfId="0" applyNumberFormat="1" applyFont="1" applyFill="1" applyBorder="1" applyAlignment="1">
      <alignment horizontal="center" vertical="center"/>
    </xf>
    <xf numFmtId="41" fontId="18" fillId="3" borderId="16" xfId="0" applyNumberFormat="1" applyFont="1" applyFill="1" applyBorder="1" applyAlignment="1">
      <alignment horizontal="center" vertical="center"/>
    </xf>
    <xf numFmtId="41" fontId="18" fillId="3" borderId="19" xfId="0" applyNumberFormat="1" applyFont="1" applyFill="1" applyBorder="1" applyAlignment="1">
      <alignment horizontal="center" vertical="center"/>
    </xf>
    <xf numFmtId="0" fontId="18" fillId="6" borderId="37" xfId="0" applyFont="1" applyFill="1" applyBorder="1" applyAlignment="1" applyProtection="1">
      <alignment horizontal="center" vertical="center" wrapText="1"/>
      <protection locked="0"/>
    </xf>
    <xf numFmtId="0" fontId="18" fillId="6" borderId="39" xfId="0" applyFont="1" applyFill="1" applyBorder="1" applyAlignment="1" applyProtection="1">
      <alignment horizontal="center" vertical="center" wrapText="1"/>
      <protection locked="0"/>
    </xf>
    <xf numFmtId="0" fontId="18" fillId="6" borderId="41" xfId="0" applyFont="1" applyFill="1" applyBorder="1" applyAlignment="1" applyProtection="1">
      <alignment horizontal="center" vertical="center" wrapText="1"/>
      <protection locked="0"/>
    </xf>
    <xf numFmtId="0" fontId="18" fillId="6" borderId="77" xfId="0" applyFont="1" applyFill="1" applyBorder="1" applyAlignment="1" applyProtection="1">
      <alignment horizontal="center" vertical="center" wrapText="1"/>
      <protection locked="0"/>
    </xf>
    <xf numFmtId="0" fontId="18" fillId="6" borderId="24" xfId="0" applyFont="1" applyFill="1" applyBorder="1" applyAlignment="1" applyProtection="1">
      <alignment horizontal="center" vertical="center" wrapText="1"/>
      <protection locked="0"/>
    </xf>
    <xf numFmtId="0" fontId="18" fillId="6" borderId="66" xfId="0" applyFont="1" applyFill="1" applyBorder="1" applyAlignment="1" applyProtection="1">
      <alignment horizontal="center" vertical="center" wrapText="1"/>
      <protection locked="0"/>
    </xf>
    <xf numFmtId="3" fontId="18" fillId="6" borderId="77" xfId="0" applyNumberFormat="1" applyFont="1" applyFill="1" applyBorder="1" applyAlignment="1" applyProtection="1">
      <alignment horizontal="center" vertical="center" wrapText="1"/>
      <protection locked="0"/>
    </xf>
    <xf numFmtId="3" fontId="18" fillId="6" borderId="24" xfId="0" applyNumberFormat="1" applyFont="1" applyFill="1" applyBorder="1" applyAlignment="1" applyProtection="1">
      <alignment horizontal="center" vertical="center" wrapText="1"/>
      <protection locked="0"/>
    </xf>
    <xf numFmtId="3" fontId="18" fillId="6" borderId="66" xfId="0" applyNumberFormat="1" applyFont="1" applyFill="1" applyBorder="1" applyAlignment="1" applyProtection="1">
      <alignment horizontal="center" vertical="center" wrapText="1"/>
      <protection locked="0"/>
    </xf>
    <xf numFmtId="0" fontId="15" fillId="7" borderId="29" xfId="0" applyFont="1" applyFill="1" applyBorder="1" applyAlignment="1">
      <alignment horizontal="center" vertical="center"/>
    </xf>
    <xf numFmtId="0" fontId="15" fillId="7" borderId="30" xfId="0" applyFont="1" applyFill="1" applyBorder="1" applyAlignment="1">
      <alignment horizontal="center" vertical="center"/>
    </xf>
    <xf numFmtId="0" fontId="15" fillId="7" borderId="31" xfId="0" applyFont="1" applyFill="1" applyBorder="1" applyAlignment="1">
      <alignment horizontal="center" vertical="center"/>
    </xf>
    <xf numFmtId="0" fontId="15" fillId="7" borderId="2" xfId="0" applyFont="1" applyFill="1" applyBorder="1" applyAlignment="1">
      <alignment horizontal="center" vertical="center"/>
    </xf>
    <xf numFmtId="0" fontId="15" fillId="7" borderId="4" xfId="0" applyFont="1" applyFill="1" applyBorder="1" applyAlignment="1">
      <alignment horizontal="center" vertical="center"/>
    </xf>
    <xf numFmtId="0" fontId="18" fillId="6" borderId="27" xfId="0" applyFont="1" applyFill="1" applyBorder="1" applyAlignment="1" applyProtection="1">
      <alignment horizontal="center" vertical="center" wrapText="1"/>
      <protection locked="0"/>
    </xf>
    <xf numFmtId="0" fontId="18" fillId="6" borderId="25" xfId="0" applyFont="1" applyFill="1" applyBorder="1" applyAlignment="1" applyProtection="1">
      <alignment horizontal="center" vertical="center" wrapText="1"/>
      <protection locked="0"/>
    </xf>
    <xf numFmtId="3" fontId="18" fillId="6" borderId="25" xfId="0" applyNumberFormat="1" applyFont="1" applyFill="1" applyBorder="1" applyAlignment="1" applyProtection="1">
      <alignment horizontal="center" vertical="center" wrapText="1"/>
      <protection locked="0"/>
    </xf>
    <xf numFmtId="3" fontId="18" fillId="6" borderId="51" xfId="0" applyNumberFormat="1" applyFont="1" applyFill="1" applyBorder="1" applyAlignment="1" applyProtection="1">
      <alignment horizontal="center" vertical="center" wrapText="1"/>
      <protection locked="0"/>
    </xf>
    <xf numFmtId="41" fontId="18" fillId="3" borderId="65" xfId="0" applyNumberFormat="1" applyFont="1" applyFill="1" applyBorder="1" applyAlignment="1">
      <alignment horizontal="center" vertical="center"/>
    </xf>
    <xf numFmtId="0" fontId="15" fillId="2" borderId="15"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7" borderId="14"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15" fillId="7" borderId="19"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7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5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59"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1"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5" fillId="7" borderId="72" xfId="0" applyFont="1" applyFill="1" applyBorder="1" applyAlignment="1">
      <alignment horizontal="center" vertical="center" wrapText="1"/>
    </xf>
    <xf numFmtId="0" fontId="15" fillId="7" borderId="73"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45" fillId="0" borderId="0" xfId="0" applyFont="1" applyFill="1" applyBorder="1" applyAlignment="1" applyProtection="1">
      <alignment horizontal="center" vertical="center"/>
    </xf>
    <xf numFmtId="0" fontId="18" fillId="6" borderId="20" xfId="0" applyFont="1" applyFill="1" applyBorder="1" applyAlignment="1" applyProtection="1">
      <alignment horizontal="left" vertical="center" wrapText="1"/>
      <protection locked="0"/>
    </xf>
    <xf numFmtId="0" fontId="18" fillId="6" borderId="55" xfId="0" applyFont="1" applyFill="1" applyBorder="1" applyAlignment="1" applyProtection="1">
      <alignment horizontal="left" vertical="center" wrapText="1"/>
      <protection locked="0"/>
    </xf>
    <xf numFmtId="0" fontId="18" fillId="6" borderId="64"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center"/>
    </xf>
    <xf numFmtId="0" fontId="18" fillId="2" borderId="10" xfId="0" applyFont="1" applyFill="1" applyBorder="1" applyAlignment="1" applyProtection="1">
      <alignment horizontal="left" vertical="center" wrapText="1"/>
    </xf>
    <xf numFmtId="0" fontId="18" fillId="2" borderId="20" xfId="0" applyFont="1" applyFill="1" applyBorder="1" applyAlignment="1" applyProtection="1">
      <alignment horizontal="left" vertical="center" wrapText="1"/>
    </xf>
    <xf numFmtId="0" fontId="18" fillId="2" borderId="11" xfId="0" applyFont="1" applyFill="1" applyBorder="1" applyAlignment="1" applyProtection="1">
      <alignment horizontal="left" vertical="center" wrapText="1"/>
    </xf>
    <xf numFmtId="0" fontId="18" fillId="16" borderId="70" xfId="0" applyFont="1" applyFill="1" applyBorder="1" applyAlignment="1" applyProtection="1">
      <alignment horizontal="left" wrapText="1"/>
    </xf>
    <xf numFmtId="0" fontId="18" fillId="16" borderId="59" xfId="0" applyFont="1" applyFill="1" applyBorder="1" applyAlignment="1" applyProtection="1">
      <alignment horizontal="left" wrapText="1"/>
    </xf>
    <xf numFmtId="0" fontId="18" fillId="16" borderId="69" xfId="0" applyFont="1" applyFill="1" applyBorder="1" applyAlignment="1" applyProtection="1">
      <alignment horizontal="left" wrapText="1"/>
    </xf>
    <xf numFmtId="0" fontId="15" fillId="14" borderId="1" xfId="0" applyFont="1" applyFill="1" applyBorder="1" applyAlignment="1" applyProtection="1">
      <alignment horizontal="center" vertical="center"/>
    </xf>
    <xf numFmtId="0" fontId="15" fillId="7" borderId="1" xfId="0" applyFont="1" applyFill="1" applyBorder="1" applyAlignment="1" applyProtection="1">
      <alignment horizontal="center"/>
    </xf>
    <xf numFmtId="0" fontId="16" fillId="0" borderId="51" xfId="3" applyFont="1" applyFill="1" applyBorder="1" applyAlignment="1" applyProtection="1">
      <alignment horizontal="left" vertical="top" wrapText="1"/>
    </xf>
    <xf numFmtId="0" fontId="16" fillId="0" borderId="52" xfId="3" applyFont="1" applyFill="1" applyBorder="1" applyAlignment="1" applyProtection="1">
      <alignment horizontal="left" vertical="top" wrapText="1"/>
    </xf>
    <xf numFmtId="0" fontId="16" fillId="0" borderId="47" xfId="3" applyFont="1" applyFill="1" applyBorder="1" applyAlignment="1" applyProtection="1">
      <alignment horizontal="left" vertical="top" wrapText="1"/>
    </xf>
    <xf numFmtId="0" fontId="15" fillId="7" borderId="1" xfId="0" applyFont="1" applyFill="1" applyBorder="1" applyAlignment="1" applyProtection="1">
      <alignment horizontal="center" vertical="center" wrapText="1"/>
    </xf>
    <xf numFmtId="0" fontId="15" fillId="7" borderId="1" xfId="0" applyFont="1" applyFill="1" applyBorder="1" applyAlignment="1" applyProtection="1">
      <alignment horizontal="center" vertical="center"/>
    </xf>
    <xf numFmtId="0" fontId="16" fillId="2" borderId="1" xfId="3" applyFont="1" applyFill="1" applyBorder="1" applyAlignment="1" applyProtection="1">
      <alignment horizontal="left" vertical="center" wrapText="1"/>
    </xf>
    <xf numFmtId="0" fontId="14" fillId="2" borderId="1" xfId="13"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5" fillId="2" borderId="10" xfId="0" applyFont="1" applyFill="1" applyBorder="1" applyAlignment="1" applyProtection="1">
      <alignment horizontal="left"/>
    </xf>
    <xf numFmtId="0" fontId="15" fillId="2" borderId="20" xfId="0" applyFont="1" applyFill="1" applyBorder="1" applyAlignment="1" applyProtection="1">
      <alignment horizontal="left"/>
    </xf>
    <xf numFmtId="0" fontId="15" fillId="2" borderId="11" xfId="0" applyFont="1" applyFill="1" applyBorder="1" applyAlignment="1" applyProtection="1">
      <alignment horizontal="left"/>
    </xf>
    <xf numFmtId="0" fontId="17" fillId="2" borderId="1" xfId="0" applyFont="1" applyFill="1" applyBorder="1" applyAlignment="1" applyProtection="1">
      <alignment horizontal="left" vertical="center" wrapText="1"/>
    </xf>
    <xf numFmtId="0" fontId="15" fillId="7" borderId="1" xfId="0" applyFont="1" applyFill="1" applyBorder="1" applyAlignment="1" applyProtection="1">
      <alignment horizontal="center" vertical="top" wrapText="1"/>
    </xf>
    <xf numFmtId="0" fontId="18" fillId="2" borderId="1" xfId="0" applyFont="1" applyFill="1" applyBorder="1" applyAlignment="1" applyProtection="1">
      <alignment horizontal="left" vertical="top" wrapText="1"/>
    </xf>
    <xf numFmtId="0" fontId="14" fillId="3" borderId="1" xfId="0" applyFont="1" applyFill="1" applyBorder="1" applyAlignment="1">
      <alignment horizontal="right" vertical="center"/>
    </xf>
    <xf numFmtId="3" fontId="18" fillId="3" borderId="1" xfId="0" applyNumberFormat="1" applyFont="1" applyFill="1" applyBorder="1" applyAlignment="1">
      <alignment horizontal="center" vertical="center"/>
    </xf>
    <xf numFmtId="0" fontId="18" fillId="3" borderId="1" xfId="0" applyFont="1" applyFill="1" applyBorder="1" applyAlignment="1">
      <alignment horizontal="right"/>
    </xf>
    <xf numFmtId="0" fontId="27" fillId="7" borderId="1" xfId="0" applyFont="1" applyFill="1" applyBorder="1" applyAlignment="1">
      <alignment horizontal="center" vertical="center"/>
    </xf>
    <xf numFmtId="3" fontId="18" fillId="3" borderId="10" xfId="0" applyNumberFormat="1" applyFont="1" applyFill="1" applyBorder="1" applyAlignment="1">
      <alignment horizontal="center" vertical="center"/>
    </xf>
    <xf numFmtId="3" fontId="18" fillId="3" borderId="11" xfId="0" applyNumberFormat="1" applyFont="1" applyFill="1" applyBorder="1" applyAlignment="1">
      <alignment horizontal="center" vertical="center"/>
    </xf>
    <xf numFmtId="0" fontId="14" fillId="3" borderId="1" xfId="0" applyFont="1" applyFill="1" applyBorder="1" applyAlignment="1">
      <alignment horizontal="right" vertical="center" wrapText="1"/>
    </xf>
    <xf numFmtId="0" fontId="18" fillId="3" borderId="1" xfId="0" applyFont="1" applyFill="1" applyBorder="1" applyAlignment="1">
      <alignment horizontal="right" vertical="center" wrapText="1"/>
    </xf>
    <xf numFmtId="0" fontId="18" fillId="3" borderId="1" xfId="0" applyFont="1" applyFill="1" applyBorder="1" applyAlignment="1">
      <alignment horizontal="center" vertical="center"/>
    </xf>
    <xf numFmtId="165" fontId="18" fillId="3" borderId="1" xfId="0" applyNumberFormat="1" applyFont="1" applyFill="1" applyBorder="1" applyAlignment="1">
      <alignment horizontal="center" vertical="center"/>
    </xf>
    <xf numFmtId="0" fontId="17" fillId="3" borderId="10" xfId="0" applyFont="1" applyFill="1" applyBorder="1" applyAlignment="1" applyProtection="1">
      <alignment horizontal="right" vertical="center"/>
    </xf>
    <xf numFmtId="0" fontId="17" fillId="3" borderId="20" xfId="0" applyFont="1" applyFill="1" applyBorder="1" applyAlignment="1" applyProtection="1">
      <alignment horizontal="right" vertical="center"/>
    </xf>
    <xf numFmtId="0" fontId="17" fillId="3" borderId="11" xfId="0" applyFont="1" applyFill="1" applyBorder="1" applyAlignment="1" applyProtection="1">
      <alignment horizontal="right" vertical="center"/>
    </xf>
    <xf numFmtId="0" fontId="14" fillId="3" borderId="1" xfId="0" applyFont="1" applyFill="1" applyBorder="1" applyAlignment="1" applyProtection="1">
      <alignment horizontal="right" vertical="center"/>
    </xf>
    <xf numFmtId="3" fontId="14" fillId="3" borderId="1" xfId="7" applyNumberFormat="1" applyFont="1" applyFill="1" applyBorder="1" applyAlignment="1" applyProtection="1">
      <alignment horizontal="center" vertical="center"/>
    </xf>
    <xf numFmtId="175" fontId="14" fillId="3" borderId="1" xfId="7" applyNumberFormat="1" applyFont="1" applyFill="1" applyBorder="1" applyAlignment="1" applyProtection="1">
      <alignment horizontal="center" vertical="center"/>
    </xf>
    <xf numFmtId="0" fontId="14" fillId="3" borderId="10" xfId="0" applyFont="1" applyFill="1" applyBorder="1" applyAlignment="1" applyProtection="1">
      <alignment horizontal="right" vertical="center"/>
    </xf>
    <xf numFmtId="0" fontId="14" fillId="3" borderId="20" xfId="0" applyFont="1" applyFill="1" applyBorder="1" applyAlignment="1" applyProtection="1">
      <alignment horizontal="right" vertical="center"/>
    </xf>
    <xf numFmtId="0" fontId="14" fillId="3" borderId="11" xfId="0" applyFont="1" applyFill="1" applyBorder="1" applyAlignment="1" applyProtection="1">
      <alignment horizontal="right" vertical="center"/>
    </xf>
    <xf numFmtId="0" fontId="27"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27" fillId="4" borderId="1" xfId="0" applyFont="1" applyFill="1" applyBorder="1" applyAlignment="1" applyProtection="1">
      <alignment horizontal="center" vertical="center"/>
    </xf>
    <xf numFmtId="4" fontId="18" fillId="3" borderId="1" xfId="7" applyNumberFormat="1" applyFont="1" applyFill="1" applyBorder="1" applyAlignment="1" applyProtection="1">
      <alignment horizontal="center" vertical="center"/>
    </xf>
    <xf numFmtId="0" fontId="18" fillId="2" borderId="1" xfId="0" applyFont="1" applyFill="1" applyBorder="1" applyAlignment="1" applyProtection="1">
      <alignment horizontal="right" vertical="center"/>
    </xf>
    <xf numFmtId="0" fontId="18" fillId="3" borderId="1" xfId="0" applyFont="1" applyFill="1" applyBorder="1" applyAlignment="1" applyProtection="1">
      <alignment horizontal="right"/>
    </xf>
    <xf numFmtId="0" fontId="14" fillId="2" borderId="1" xfId="0" applyFont="1" applyFill="1" applyBorder="1" applyAlignment="1" applyProtection="1">
      <alignment horizontal="right" vertical="center"/>
    </xf>
    <xf numFmtId="0" fontId="27" fillId="7" borderId="10" xfId="0" applyFont="1" applyFill="1" applyBorder="1" applyAlignment="1">
      <alignment horizontal="center"/>
    </xf>
    <xf numFmtId="0" fontId="27" fillId="7" borderId="11" xfId="0" applyFont="1" applyFill="1" applyBorder="1" applyAlignment="1">
      <alignment horizontal="center"/>
    </xf>
    <xf numFmtId="0" fontId="27" fillId="7" borderId="1" xfId="0" applyFont="1" applyFill="1" applyBorder="1" applyAlignment="1">
      <alignment horizontal="center"/>
    </xf>
    <xf numFmtId="3" fontId="18" fillId="0" borderId="1" xfId="0" applyNumberFormat="1" applyFont="1" applyBorder="1" applyAlignment="1">
      <alignment horizontal="left" vertical="center" wrapText="1"/>
    </xf>
    <xf numFmtId="0" fontId="27" fillId="7" borderId="20" xfId="0" applyFont="1" applyFill="1" applyBorder="1" applyAlignment="1">
      <alignment horizontal="center"/>
    </xf>
    <xf numFmtId="0" fontId="18" fillId="0" borderId="10" xfId="0" applyFont="1" applyBorder="1" applyAlignment="1">
      <alignment horizontal="left"/>
    </xf>
    <xf numFmtId="0" fontId="18" fillId="0" borderId="11" xfId="0" applyFont="1" applyBorder="1" applyAlignment="1">
      <alignment horizontal="left"/>
    </xf>
    <xf numFmtId="0" fontId="18" fillId="0" borderId="10" xfId="0" applyFont="1" applyFill="1" applyBorder="1" applyAlignment="1">
      <alignment horizontal="left"/>
    </xf>
    <xf numFmtId="0" fontId="18" fillId="0" borderId="11" xfId="0" applyFont="1" applyFill="1" applyBorder="1" applyAlignment="1">
      <alignment horizontal="left"/>
    </xf>
    <xf numFmtId="0" fontId="32" fillId="0" borderId="0" xfId="0" applyFont="1" applyFill="1" applyBorder="1" applyAlignment="1">
      <alignment horizontal="center"/>
    </xf>
    <xf numFmtId="0" fontId="34" fillId="7" borderId="36" xfId="0" applyFont="1" applyFill="1" applyBorder="1" applyAlignment="1">
      <alignment horizontal="center" vertical="center" wrapText="1"/>
    </xf>
    <xf numFmtId="0" fontId="34" fillId="7" borderId="25" xfId="0" applyFont="1" applyFill="1" applyBorder="1" applyAlignment="1">
      <alignment horizontal="center" vertical="center" wrapText="1"/>
    </xf>
    <xf numFmtId="0" fontId="15" fillId="7" borderId="36" xfId="0" applyFont="1" applyFill="1" applyBorder="1" applyAlignment="1">
      <alignment horizontal="center" vertical="center" wrapText="1"/>
    </xf>
    <xf numFmtId="0" fontId="15" fillId="7" borderId="25" xfId="0" applyFont="1" applyFill="1" applyBorder="1" applyAlignment="1">
      <alignment horizontal="center" vertical="center" wrapText="1"/>
    </xf>
    <xf numFmtId="0" fontId="14" fillId="0" borderId="0" xfId="0" applyFont="1" applyAlignment="1">
      <alignment horizontal="left" vertical="top" wrapText="1"/>
    </xf>
    <xf numFmtId="0" fontId="18" fillId="0" borderId="0" xfId="0" applyFont="1" applyAlignment="1">
      <alignment horizontal="left" vertical="top" wrapText="1"/>
    </xf>
    <xf numFmtId="0" fontId="27" fillId="0" borderId="0" xfId="0" applyFont="1" applyFill="1" applyBorder="1" applyAlignment="1">
      <alignment horizontal="left" vertical="top"/>
    </xf>
    <xf numFmtId="0" fontId="34" fillId="7" borderId="1" xfId="0" applyFont="1" applyFill="1" applyBorder="1" applyAlignment="1">
      <alignment horizontal="center" vertical="center" wrapText="1"/>
    </xf>
    <xf numFmtId="0" fontId="35" fillId="0" borderId="1" xfId="0" applyFont="1" applyBorder="1" applyAlignment="1">
      <alignment horizontal="left" vertical="center" wrapText="1"/>
    </xf>
    <xf numFmtId="0" fontId="15" fillId="7" borderId="10" xfId="0" applyFont="1" applyFill="1" applyBorder="1" applyAlignment="1">
      <alignment horizontal="center" vertical="center" wrapText="1"/>
    </xf>
    <xf numFmtId="0" fontId="15" fillId="7" borderId="20"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37" fillId="0" borderId="29" xfId="0" applyFont="1" applyFill="1" applyBorder="1" applyAlignment="1" applyProtection="1">
      <alignment horizontal="center"/>
    </xf>
    <xf numFmtId="0" fontId="37" fillId="0" borderId="31" xfId="0" applyFont="1" applyFill="1" applyBorder="1" applyAlignment="1" applyProtection="1">
      <alignment horizontal="center"/>
    </xf>
    <xf numFmtId="0" fontId="36" fillId="22" borderId="29" xfId="0" applyFont="1" applyFill="1" applyBorder="1" applyAlignment="1" applyProtection="1">
      <alignment horizontal="center"/>
    </xf>
    <xf numFmtId="0" fontId="36" fillId="22" borderId="31" xfId="0" applyFont="1" applyFill="1" applyBorder="1" applyAlignment="1" applyProtection="1">
      <alignment horizontal="center"/>
    </xf>
    <xf numFmtId="0" fontId="15" fillId="7" borderId="48" xfId="0" applyFont="1" applyFill="1" applyBorder="1" applyAlignment="1" applyProtection="1">
      <alignment horizontal="center"/>
    </xf>
    <xf numFmtId="0" fontId="15" fillId="7" borderId="49" xfId="0" applyFont="1" applyFill="1" applyBorder="1" applyAlignment="1" applyProtection="1">
      <alignment horizontal="center"/>
    </xf>
    <xf numFmtId="3" fontId="18" fillId="3" borderId="51" xfId="0" applyNumberFormat="1" applyFont="1" applyFill="1" applyBorder="1" applyAlignment="1" applyProtection="1">
      <alignment horizontal="center" vertical="center"/>
    </xf>
    <xf numFmtId="3" fontId="18" fillId="3" borderId="52" xfId="0" applyNumberFormat="1" applyFont="1" applyFill="1" applyBorder="1" applyAlignment="1" applyProtection="1">
      <alignment horizontal="center" vertical="center"/>
    </xf>
    <xf numFmtId="3" fontId="18" fillId="3" borderId="54" xfId="0" applyNumberFormat="1" applyFont="1" applyFill="1" applyBorder="1" applyAlignment="1" applyProtection="1">
      <alignment horizontal="center" vertical="center"/>
    </xf>
    <xf numFmtId="0" fontId="36" fillId="22" borderId="30" xfId="0" applyFont="1" applyFill="1" applyBorder="1" applyAlignment="1" applyProtection="1">
      <alignment horizontal="center"/>
    </xf>
    <xf numFmtId="0" fontId="15" fillId="7" borderId="29" xfId="0" applyFont="1" applyFill="1" applyBorder="1" applyAlignment="1" applyProtection="1">
      <alignment horizontal="center" vertical="center"/>
    </xf>
    <xf numFmtId="0" fontId="15" fillId="7" borderId="30" xfId="0" applyFont="1" applyFill="1" applyBorder="1" applyAlignment="1" applyProtection="1">
      <alignment horizontal="center" vertical="center"/>
    </xf>
    <xf numFmtId="0" fontId="15" fillId="7" borderId="31" xfId="0" applyFont="1" applyFill="1" applyBorder="1" applyAlignment="1" applyProtection="1">
      <alignment horizontal="center" vertical="center"/>
    </xf>
    <xf numFmtId="0" fontId="36" fillId="22" borderId="29" xfId="0" applyFont="1" applyFill="1" applyBorder="1" applyAlignment="1" applyProtection="1">
      <alignment horizontal="center" vertical="center"/>
    </xf>
    <xf numFmtId="0" fontId="36" fillId="22" borderId="30" xfId="0" applyFont="1" applyFill="1" applyBorder="1" applyAlignment="1" applyProtection="1">
      <alignment horizontal="center" vertical="center"/>
    </xf>
    <xf numFmtId="0" fontId="36" fillId="22" borderId="31" xfId="0" applyFont="1" applyFill="1" applyBorder="1" applyAlignment="1" applyProtection="1">
      <alignment horizontal="center" vertical="center"/>
    </xf>
    <xf numFmtId="0" fontId="15" fillId="2" borderId="25" xfId="0" applyFont="1" applyFill="1" applyBorder="1" applyAlignment="1" applyProtection="1">
      <alignment horizontal="center" vertical="center" wrapText="1"/>
    </xf>
    <xf numFmtId="0" fontId="15" fillId="2" borderId="28" xfId="0"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xf>
    <xf numFmtId="3" fontId="18" fillId="3" borderId="19" xfId="0" applyNumberFormat="1" applyFont="1" applyFill="1" applyBorder="1" applyAlignment="1" applyProtection="1">
      <alignment horizontal="center" vertical="center"/>
    </xf>
    <xf numFmtId="0" fontId="15" fillId="11" borderId="29" xfId="0" applyFont="1" applyFill="1" applyBorder="1" applyAlignment="1" applyProtection="1">
      <alignment horizontal="center"/>
    </xf>
    <xf numFmtId="0" fontId="15" fillId="11" borderId="30" xfId="0" applyFont="1" applyFill="1" applyBorder="1" applyAlignment="1" applyProtection="1">
      <alignment horizontal="center"/>
    </xf>
    <xf numFmtId="0" fontId="15" fillId="11" borderId="31" xfId="0" applyFont="1" applyFill="1" applyBorder="1" applyAlignment="1" applyProtection="1">
      <alignment horizontal="center"/>
    </xf>
    <xf numFmtId="0" fontId="40" fillId="0" borderId="27" xfId="0" applyFont="1" applyBorder="1" applyAlignment="1" applyProtection="1">
      <alignment horizontal="left" vertical="top" wrapText="1"/>
    </xf>
    <xf numFmtId="0" fontId="40" fillId="0" borderId="25" xfId="0" applyFont="1" applyBorder="1" applyAlignment="1" applyProtection="1">
      <alignment horizontal="left" vertical="top" wrapText="1"/>
    </xf>
    <xf numFmtId="0" fontId="40" fillId="0" borderId="28" xfId="0" applyFont="1" applyBorder="1" applyAlignment="1" applyProtection="1">
      <alignment horizontal="left" vertical="top" wrapText="1"/>
    </xf>
    <xf numFmtId="0" fontId="40" fillId="0" borderId="15" xfId="0" applyFont="1" applyBorder="1" applyAlignment="1" applyProtection="1">
      <alignment horizontal="left" vertical="top" wrapText="1"/>
    </xf>
    <xf numFmtId="0" fontId="40" fillId="0" borderId="1" xfId="0" applyFont="1" applyBorder="1" applyAlignment="1" applyProtection="1">
      <alignment horizontal="left" vertical="top" wrapText="1"/>
    </xf>
    <xf numFmtId="0" fontId="40" fillId="0" borderId="16" xfId="0" applyFont="1" applyBorder="1" applyAlignment="1" applyProtection="1">
      <alignment horizontal="left" vertical="top" wrapText="1"/>
    </xf>
    <xf numFmtId="0" fontId="40" fillId="0" borderId="35" xfId="0" applyFont="1" applyBorder="1" applyAlignment="1" applyProtection="1">
      <alignment horizontal="left" vertical="top" wrapText="1"/>
    </xf>
    <xf numFmtId="0" fontId="40" fillId="0" borderId="36" xfId="0" applyFont="1" applyBorder="1" applyAlignment="1" applyProtection="1">
      <alignment horizontal="left" vertical="top" wrapText="1"/>
    </xf>
    <xf numFmtId="0" fontId="40" fillId="0" borderId="40" xfId="0" applyFont="1" applyBorder="1" applyAlignment="1" applyProtection="1">
      <alignment horizontal="left" vertical="top" wrapText="1"/>
    </xf>
    <xf numFmtId="0" fontId="18" fillId="0" borderId="37" xfId="0" applyFont="1" applyFill="1" applyBorder="1" applyAlignment="1" applyProtection="1">
      <alignment horizontal="center" vertical="center" wrapText="1"/>
    </xf>
    <xf numFmtId="0" fontId="18" fillId="0" borderId="39" xfId="0" applyFont="1" applyFill="1" applyBorder="1" applyAlignment="1" applyProtection="1">
      <alignment horizontal="center" vertical="center" wrapText="1"/>
    </xf>
    <xf numFmtId="0" fontId="15" fillId="11" borderId="12" xfId="0" applyFont="1" applyFill="1" applyBorder="1" applyAlignment="1" applyProtection="1">
      <alignment horizontal="center"/>
    </xf>
    <xf numFmtId="0" fontId="15" fillId="11" borderId="13" xfId="0" applyFont="1" applyFill="1" applyBorder="1" applyAlignment="1" applyProtection="1">
      <alignment horizontal="center"/>
    </xf>
    <xf numFmtId="0" fontId="15" fillId="11" borderId="14" xfId="0" applyFont="1" applyFill="1" applyBorder="1" applyAlignment="1" applyProtection="1">
      <alignment horizontal="center"/>
    </xf>
    <xf numFmtId="0" fontId="15" fillId="13" borderId="17" xfId="0" applyFont="1" applyFill="1" applyBorder="1" applyAlignment="1" applyProtection="1">
      <alignment horizontal="center" vertical="center"/>
    </xf>
    <xf numFmtId="0" fontId="15" fillId="13" borderId="18" xfId="0" applyFont="1" applyFill="1" applyBorder="1" applyAlignment="1" applyProtection="1">
      <alignment horizontal="center" vertical="center"/>
    </xf>
    <xf numFmtId="0" fontId="15" fillId="13" borderId="19" xfId="0" applyFont="1" applyFill="1" applyBorder="1" applyAlignment="1" applyProtection="1">
      <alignment horizontal="center" vertical="center"/>
    </xf>
    <xf numFmtId="0" fontId="40" fillId="0" borderId="12" xfId="0" applyFont="1" applyBorder="1" applyAlignment="1" applyProtection="1">
      <alignment horizontal="left" vertical="top" wrapText="1"/>
    </xf>
    <xf numFmtId="0" fontId="40" fillId="0" borderId="13" xfId="0" applyFont="1" applyBorder="1" applyAlignment="1" applyProtection="1">
      <alignment horizontal="left" vertical="top" wrapText="1"/>
    </xf>
    <xf numFmtId="0" fontId="40" fillId="0" borderId="14" xfId="0" applyFont="1" applyBorder="1" applyAlignment="1" applyProtection="1">
      <alignment horizontal="left" vertical="top" wrapText="1"/>
    </xf>
    <xf numFmtId="0" fontId="16" fillId="0" borderId="5" xfId="3" applyFont="1" applyBorder="1" applyAlignment="1" applyProtection="1">
      <alignment horizontal="left"/>
    </xf>
    <xf numFmtId="0" fontId="16" fillId="0" borderId="0" xfId="3" applyFont="1" applyBorder="1" applyAlignment="1" applyProtection="1">
      <alignment horizontal="left"/>
    </xf>
    <xf numFmtId="0" fontId="18" fillId="0" borderId="1" xfId="0" applyFont="1" applyFill="1" applyBorder="1" applyAlignment="1" applyProtection="1"/>
    <xf numFmtId="0" fontId="18" fillId="0" borderId="16" xfId="0" applyFont="1" applyFill="1" applyBorder="1" applyAlignment="1" applyProtection="1"/>
    <xf numFmtId="0" fontId="15" fillId="10" borderId="33" xfId="0" applyFont="1" applyFill="1" applyBorder="1" applyAlignment="1" applyProtection="1">
      <alignment horizontal="center"/>
    </xf>
    <xf numFmtId="0" fontId="15" fillId="10" borderId="34" xfId="0" applyFont="1" applyFill="1" applyBorder="1" applyAlignment="1" applyProtection="1">
      <alignment horizontal="center"/>
    </xf>
    <xf numFmtId="0" fontId="15" fillId="10" borderId="32" xfId="0" applyFont="1" applyFill="1" applyBorder="1" applyAlignment="1" applyProtection="1">
      <alignment horizontal="center"/>
    </xf>
    <xf numFmtId="0" fontId="18" fillId="0" borderId="41" xfId="0" applyFont="1" applyFill="1" applyBorder="1" applyAlignment="1" applyProtection="1">
      <alignment horizontal="center" vertical="center" wrapText="1"/>
    </xf>
    <xf numFmtId="0" fontId="18" fillId="3" borderId="13" xfId="0" applyFont="1" applyFill="1" applyBorder="1" applyAlignment="1" applyProtection="1">
      <alignment horizontal="center" vertical="center"/>
    </xf>
    <xf numFmtId="0" fontId="18" fillId="3" borderId="14" xfId="0" applyFont="1" applyFill="1" applyBorder="1" applyAlignment="1" applyProtection="1">
      <alignment horizontal="center" vertical="center"/>
    </xf>
    <xf numFmtId="0" fontId="15" fillId="0" borderId="25" xfId="0" applyFont="1" applyFill="1" applyBorder="1" applyAlignment="1" applyProtection="1">
      <alignment horizontal="center"/>
    </xf>
    <xf numFmtId="0" fontId="15" fillId="0" borderId="28" xfId="0" applyFont="1" applyFill="1" applyBorder="1" applyAlignment="1" applyProtection="1">
      <alignment horizontal="center"/>
    </xf>
    <xf numFmtId="0" fontId="15" fillId="15" borderId="29" xfId="0" applyFont="1" applyFill="1" applyBorder="1" applyAlignment="1" applyProtection="1">
      <alignment horizontal="center"/>
    </xf>
    <xf numFmtId="0" fontId="15" fillId="15" borderId="30" xfId="0" applyFont="1" applyFill="1" applyBorder="1" applyAlignment="1" applyProtection="1">
      <alignment horizontal="center"/>
    </xf>
    <xf numFmtId="0" fontId="15" fillId="15" borderId="31" xfId="0" applyFont="1" applyFill="1" applyBorder="1" applyAlignment="1" applyProtection="1">
      <alignment horizontal="center"/>
    </xf>
    <xf numFmtId="0" fontId="16" fillId="0" borderId="7" xfId="13" applyFont="1" applyBorder="1" applyAlignment="1" applyProtection="1">
      <alignment horizontal="left"/>
    </xf>
    <xf numFmtId="0" fontId="16" fillId="0" borderId="8" xfId="13" applyFont="1" applyBorder="1" applyAlignment="1" applyProtection="1">
      <alignment horizontal="left"/>
    </xf>
    <xf numFmtId="0" fontId="18" fillId="0" borderId="5"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18" fillId="0" borderId="6" xfId="0" applyFont="1" applyBorder="1" applyAlignment="1" applyProtection="1">
      <alignment horizontal="left" vertical="top" wrapText="1"/>
    </xf>
    <xf numFmtId="0" fontId="16" fillId="0" borderId="5" xfId="3" applyFont="1" applyBorder="1" applyAlignment="1" applyProtection="1">
      <alignment horizontal="left" wrapText="1"/>
    </xf>
    <xf numFmtId="0" fontId="16" fillId="0" borderId="0" xfId="3" applyFont="1" applyBorder="1" applyAlignment="1" applyProtection="1">
      <alignment horizontal="left" wrapText="1"/>
    </xf>
    <xf numFmtId="0" fontId="16" fillId="0" borderId="6" xfId="3" applyFont="1" applyBorder="1" applyAlignment="1" applyProtection="1">
      <alignment horizontal="left" wrapText="1"/>
    </xf>
    <xf numFmtId="0" fontId="18" fillId="0" borderId="5" xfId="0" applyFont="1" applyBorder="1" applyAlignment="1" applyProtection="1">
      <alignment horizontal="left" wrapText="1"/>
    </xf>
    <xf numFmtId="0" fontId="18" fillId="0" borderId="0" xfId="0" applyFont="1" applyBorder="1" applyAlignment="1" applyProtection="1">
      <alignment horizontal="left" wrapText="1"/>
    </xf>
    <xf numFmtId="0" fontId="18" fillId="0" borderId="6" xfId="0" applyFont="1" applyBorder="1" applyAlignment="1" applyProtection="1">
      <alignment horizontal="left" wrapText="1"/>
    </xf>
    <xf numFmtId="0" fontId="16" fillId="0" borderId="7" xfId="3" applyFont="1" applyBorder="1" applyAlignment="1" applyProtection="1">
      <alignment horizontal="left"/>
    </xf>
    <xf numFmtId="0" fontId="16" fillId="0" borderId="8" xfId="3" applyFont="1" applyBorder="1" applyAlignment="1" applyProtection="1">
      <alignment horizontal="left"/>
    </xf>
    <xf numFmtId="0" fontId="18" fillId="0" borderId="58" xfId="0" applyFont="1" applyBorder="1" applyAlignment="1" applyProtection="1">
      <alignment horizontal="left" vertical="top" wrapText="1"/>
    </xf>
    <xf numFmtId="0" fontId="18" fillId="0" borderId="59" xfId="0" applyFont="1" applyBorder="1" applyAlignment="1" applyProtection="1">
      <alignment horizontal="left" vertical="top" wrapText="1"/>
    </xf>
    <xf numFmtId="0" fontId="18" fillId="0" borderId="60" xfId="0" applyFont="1" applyBorder="1" applyAlignment="1" applyProtection="1">
      <alignment horizontal="left" vertical="top" wrapText="1"/>
    </xf>
    <xf numFmtId="0" fontId="18" fillId="0" borderId="10" xfId="0" applyFont="1" applyFill="1" applyBorder="1" applyAlignment="1" applyProtection="1">
      <alignment vertical="center" wrapText="1"/>
    </xf>
    <xf numFmtId="0" fontId="18" fillId="0" borderId="20" xfId="0" applyFont="1" applyFill="1" applyBorder="1" applyAlignment="1" applyProtection="1">
      <alignment vertical="center" wrapText="1"/>
    </xf>
    <xf numFmtId="0" fontId="18" fillId="0" borderId="50" xfId="0" applyFont="1" applyFill="1" applyBorder="1" applyAlignment="1" applyProtection="1">
      <alignment vertical="center" wrapText="1"/>
    </xf>
    <xf numFmtId="0" fontId="18" fillId="0" borderId="18" xfId="0" applyFont="1" applyFill="1" applyBorder="1" applyAlignment="1" applyProtection="1"/>
    <xf numFmtId="0" fontId="18" fillId="0" borderId="19" xfId="0" applyFont="1" applyFill="1" applyBorder="1" applyAlignment="1" applyProtection="1"/>
    <xf numFmtId="0" fontId="16" fillId="0" borderId="7" xfId="13"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5" fillId="2" borderId="12" xfId="0" applyFont="1" applyFill="1" applyBorder="1" applyAlignment="1" applyProtection="1">
      <alignment horizontal="center" vertical="center"/>
    </xf>
    <xf numFmtId="0" fontId="15" fillId="2" borderId="13" xfId="0" applyFont="1" applyFill="1" applyBorder="1" applyAlignment="1" applyProtection="1">
      <alignment horizontal="center" vertical="center"/>
    </xf>
    <xf numFmtId="0" fontId="15" fillId="2" borderId="14" xfId="0" applyFont="1" applyFill="1" applyBorder="1" applyAlignment="1" applyProtection="1">
      <alignment horizontal="center" vertical="center"/>
    </xf>
    <xf numFmtId="0" fontId="15" fillId="7" borderId="12" xfId="0" applyFont="1" applyFill="1" applyBorder="1" applyAlignment="1" applyProtection="1">
      <alignment horizontal="left"/>
    </xf>
    <xf numFmtId="0" fontId="15" fillId="7" borderId="13" xfId="0" applyFont="1" applyFill="1" applyBorder="1" applyAlignment="1" applyProtection="1">
      <alignment horizontal="left"/>
    </xf>
    <xf numFmtId="0" fontId="15" fillId="7" borderId="14" xfId="0" applyFont="1" applyFill="1" applyBorder="1" applyAlignment="1" applyProtection="1">
      <alignment horizontal="left"/>
    </xf>
    <xf numFmtId="0" fontId="18" fillId="0" borderId="5"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6" xfId="0" applyFont="1" applyBorder="1" applyAlignment="1" applyProtection="1">
      <alignment horizontal="left" vertical="center" wrapText="1"/>
    </xf>
    <xf numFmtId="0" fontId="43" fillId="3" borderId="2" xfId="0" applyFont="1" applyFill="1" applyBorder="1" applyAlignment="1" applyProtection="1">
      <alignment horizontal="left" vertical="center" wrapText="1"/>
    </xf>
    <xf numFmtId="0" fontId="43" fillId="3" borderId="3" xfId="0" applyFont="1" applyFill="1" applyBorder="1" applyAlignment="1" applyProtection="1">
      <alignment horizontal="left" vertical="center" wrapText="1"/>
    </xf>
    <xf numFmtId="0" fontId="43" fillId="3" borderId="4" xfId="0" applyFont="1" applyFill="1" applyBorder="1" applyAlignment="1" applyProtection="1">
      <alignment horizontal="left" vertical="center" wrapText="1"/>
    </xf>
    <xf numFmtId="0" fontId="43" fillId="3" borderId="5" xfId="0" applyFont="1" applyFill="1" applyBorder="1" applyAlignment="1" applyProtection="1">
      <alignment horizontal="left" vertical="center" wrapText="1"/>
    </xf>
    <xf numFmtId="0" fontId="43" fillId="3" borderId="0" xfId="0" applyFont="1" applyFill="1" applyBorder="1" applyAlignment="1" applyProtection="1">
      <alignment horizontal="left" vertical="center" wrapText="1"/>
    </xf>
    <xf numFmtId="0" fontId="43" fillId="3" borderId="6" xfId="0" applyFont="1" applyFill="1" applyBorder="1" applyAlignment="1" applyProtection="1">
      <alignment horizontal="left" vertical="center" wrapText="1"/>
    </xf>
    <xf numFmtId="0" fontId="43" fillId="3" borderId="7" xfId="0" applyFont="1" applyFill="1" applyBorder="1" applyAlignment="1" applyProtection="1">
      <alignment horizontal="left" vertical="center" wrapText="1"/>
    </xf>
    <xf numFmtId="0" fontId="43" fillId="3" borderId="8" xfId="0" applyFont="1" applyFill="1" applyBorder="1" applyAlignment="1" applyProtection="1">
      <alignment horizontal="left" vertical="center" wrapText="1"/>
    </xf>
    <xf numFmtId="0" fontId="43" fillId="3" borderId="9" xfId="0" applyFont="1" applyFill="1" applyBorder="1" applyAlignment="1" applyProtection="1">
      <alignment horizontal="left" vertical="center" wrapText="1"/>
    </xf>
    <xf numFmtId="0" fontId="5" fillId="8" borderId="10" xfId="3" applyFill="1" applyBorder="1" applyAlignment="1" applyProtection="1">
      <alignment horizontal="left" vertical="center" wrapText="1"/>
      <protection locked="0"/>
    </xf>
    <xf numFmtId="0" fontId="5" fillId="8" borderId="20" xfId="3" applyFill="1" applyBorder="1" applyAlignment="1" applyProtection="1">
      <alignment horizontal="left" vertical="center" wrapText="1"/>
      <protection locked="0"/>
    </xf>
    <xf numFmtId="0" fontId="5" fillId="8" borderId="11" xfId="3" applyFill="1" applyBorder="1" applyAlignment="1" applyProtection="1">
      <alignment horizontal="left" vertical="center" wrapText="1"/>
      <protection locked="0"/>
    </xf>
    <xf numFmtId="0" fontId="5" fillId="8" borderId="10" xfId="3" applyFill="1" applyBorder="1" applyAlignment="1" applyProtection="1">
      <alignment horizontal="left" vertical="center" wrapText="1"/>
    </xf>
    <xf numFmtId="0" fontId="5" fillId="8" borderId="20" xfId="3" applyFill="1" applyBorder="1" applyAlignment="1" applyProtection="1">
      <alignment horizontal="left" vertical="center" wrapText="1"/>
    </xf>
    <xf numFmtId="0" fontId="5" fillId="8" borderId="11" xfId="3" applyFill="1" applyBorder="1" applyAlignment="1" applyProtection="1">
      <alignment horizontal="left" vertical="center" wrapText="1"/>
    </xf>
  </cellXfs>
  <cellStyles count="14">
    <cellStyle name="Comma" xfId="9" builtinId="3"/>
    <cellStyle name="Comma 3" xfId="1"/>
    <cellStyle name="Currency" xfId="7" builtinId="4"/>
    <cellStyle name="Hyperlink" xfId="3" builtinId="8" customBuiltin="1"/>
    <cellStyle name="Hyperlink 2" xfId="12"/>
    <cellStyle name="Hyperlink 3" xfId="13"/>
    <cellStyle name="Normal" xfId="0" builtinId="0"/>
    <cellStyle name="Normal 10" xfId="11"/>
    <cellStyle name="Normal 11" xfId="8"/>
    <cellStyle name="Normal 13" xfId="4"/>
    <cellStyle name="Normal 14" xfId="6"/>
    <cellStyle name="Normal 16" xfId="10"/>
    <cellStyle name="Normal 3" xfId="5"/>
    <cellStyle name="Normal 9" xfId="2"/>
  </cellStyles>
  <dxfs count="458">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protection locked="0"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0" formatCode="General"/>
      <protection locked="0" hidden="0"/>
    </dxf>
    <dxf>
      <numFmt numFmtId="0" formatCode="General"/>
      <protection locked="0" hidden="0"/>
    </dxf>
    <dxf>
      <numFmt numFmtId="0" formatCode="General"/>
      <protection locked="0" hidden="0"/>
    </dxf>
    <dxf>
      <protection locked="0" hidden="0"/>
    </dxf>
    <dxf>
      <numFmt numFmtId="3" formatCode="#,##0"/>
      <protection locked="0" hidden="0"/>
    </dxf>
    <dxf>
      <numFmt numFmtId="3" formatCode="#,##0"/>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numFmt numFmtId="3" formatCode="#,##0"/>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numFmt numFmtId="0" formatCode="General"/>
      <protection locked="0" hidden="0"/>
    </dxf>
    <dxf>
      <protection locked="0" hidden="0"/>
    </dxf>
    <dxf>
      <numFmt numFmtId="0" formatCode="General"/>
      <protection locked="0" hidden="0"/>
    </dxf>
    <dxf>
      <numFmt numFmtId="0" formatCode="General"/>
      <protection locked="0" hidden="0"/>
    </dxf>
    <dxf>
      <numFmt numFmtId="19" formatCode="m/d/yyyy"/>
      <protection locked="0" hidden="0"/>
    </dxf>
    <dxf>
      <numFmt numFmtId="19" formatCode="m/d/yyyy"/>
      <protection locked="0" hidden="0"/>
    </dxf>
    <dxf>
      <numFmt numFmtId="19" formatCode="m/d/yyyy"/>
      <protection locked="0" hidden="0"/>
    </dxf>
    <dxf>
      <numFmt numFmtId="19" formatCode="m/d/yyyy"/>
      <protection locked="0" hidden="0"/>
    </dxf>
    <dxf>
      <numFmt numFmtId="19" formatCode="m/d/yyyy"/>
      <protection locked="0" hidden="0"/>
    </dxf>
    <dxf>
      <protection locked="0" hidden="0"/>
    </dxf>
    <dxf>
      <numFmt numFmtId="0" formatCode="General"/>
      <protection locked="0" hidden="0"/>
    </dxf>
    <dxf>
      <protection locked="0" hidden="0"/>
    </dxf>
    <dxf>
      <protection locked="0" hidden="0"/>
    </dxf>
    <dxf>
      <numFmt numFmtId="0" formatCode="General"/>
      <protection locked="0" hidden="0"/>
    </dxf>
    <dxf>
      <protection locked="0" hidden="0"/>
    </dxf>
    <dxf>
      <protection locked="0" hidden="0"/>
    </dxf>
    <dxf>
      <protection locked="0" hidden="0"/>
    </dxf>
    <dxf>
      <border outline="0">
        <top style="thin">
          <color auto="1"/>
        </top>
      </border>
    </dxf>
    <dxf>
      <protection locked="0" hidden="0"/>
    </dxf>
    <dxf>
      <border>
        <bottom style="thin">
          <color indexed="64"/>
        </bottom>
      </border>
    </dxf>
    <dxf>
      <font>
        <b/>
        <i val="0"/>
        <strike val="0"/>
        <condense val="0"/>
        <extend val="0"/>
        <outline val="0"/>
        <shadow val="0"/>
        <u val="none"/>
        <vertAlign val="baseline"/>
        <sz val="9"/>
        <color auto="1"/>
        <name val="Arial"/>
        <scheme val="none"/>
      </font>
      <fill>
        <patternFill patternType="solid">
          <fgColor indexed="64"/>
          <bgColor rgb="FFB1A0C7"/>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theme="0" tint="-4.9989318521683403E-2"/>
        </patternFill>
      </fill>
    </dxf>
    <dxf>
      <fill>
        <patternFill>
          <bgColor theme="1"/>
        </patternFill>
      </fill>
    </dxf>
    <dxf>
      <fill>
        <patternFill>
          <bgColor theme="0" tint="-4.9989318521683403E-2"/>
        </patternFill>
      </fill>
    </dxf>
    <dxf>
      <font>
        <color rgb="FFFF0000"/>
      </font>
      <fill>
        <patternFill>
          <bgColor theme="1"/>
        </patternFill>
      </fill>
    </dxf>
    <dxf>
      <font>
        <color rgb="FFFF0000"/>
      </font>
      <fill>
        <patternFill>
          <bgColor theme="1"/>
        </patternFill>
      </fill>
    </dxf>
    <dxf>
      <font>
        <color auto="1"/>
      </font>
      <fill>
        <patternFill>
          <bgColor theme="1"/>
        </patternFill>
      </fill>
    </dxf>
    <dxf>
      <fill>
        <patternFill>
          <bgColor theme="1"/>
        </patternFill>
      </fill>
    </dxf>
    <dxf>
      <font>
        <color auto="1"/>
      </font>
      <fill>
        <patternFill>
          <bgColor theme="1"/>
        </patternFill>
      </fill>
    </dxf>
    <dxf>
      <font>
        <color auto="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theme="0" tint="-4.9989318521683403E-2"/>
        </patternFill>
      </fill>
    </dxf>
    <dxf>
      <font>
        <color theme="1"/>
      </font>
      <fill>
        <patternFill>
          <bgColor theme="0" tint="-4.9989318521683403E-2"/>
        </patternFill>
      </fill>
    </dxf>
    <dxf>
      <font>
        <color theme="1"/>
      </font>
      <fill>
        <patternFill>
          <bgColor theme="0" tint="-4.9989318521683403E-2"/>
        </patternFill>
      </fill>
    </dxf>
    <dxf>
      <font>
        <color theme="1"/>
      </font>
      <fill>
        <patternFill>
          <bgColor theme="0" tint="-4.9989318521683403E-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s>
  <tableStyles count="0" defaultTableStyle="TableStyleMedium2" defaultPivotStyle="PivotStyleLight16"/>
  <colors>
    <mruColors>
      <color rgb="FF0000FF"/>
      <color rgb="FFFA7D00"/>
      <color rgb="FFFFFF66"/>
      <color rgb="FF009F47"/>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6</xdr:row>
      <xdr:rowOff>57150</xdr:rowOff>
    </xdr:to>
    <xdr:pic>
      <xdr:nvPicPr>
        <xdr:cNvPr id="2" name="Picture 1" descr="California Climate Investment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8" y="0"/>
          <a:ext cx="1743458" cy="1371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xdr:colOff>
      <xdr:row>0</xdr:row>
      <xdr:rowOff>0</xdr:rowOff>
    </xdr:from>
    <xdr:to>
      <xdr:col>1</xdr:col>
      <xdr:colOff>1419616</xdr:colOff>
      <xdr:row>6</xdr:row>
      <xdr:rowOff>85725</xdr:rowOff>
    </xdr:to>
    <xdr:pic>
      <xdr:nvPicPr>
        <xdr:cNvPr id="2" name="Picture 1" descr="California Climate Investments logo">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05358" cy="1371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6</xdr:row>
      <xdr:rowOff>85725</xdr:rowOff>
    </xdr:to>
    <xdr:pic>
      <xdr:nvPicPr>
        <xdr:cNvPr id="2" name="Picture 1" descr="California Climate Investments logo">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8" y="0"/>
          <a:ext cx="1743458" cy="1371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8</xdr:colOff>
      <xdr:row>0</xdr:row>
      <xdr:rowOff>0</xdr:rowOff>
    </xdr:from>
    <xdr:to>
      <xdr:col>2</xdr:col>
      <xdr:colOff>1743466</xdr:colOff>
      <xdr:row>6</xdr:row>
      <xdr:rowOff>85725</xdr:rowOff>
    </xdr:to>
    <xdr:pic>
      <xdr:nvPicPr>
        <xdr:cNvPr id="2" name="Picture 1" descr="California Climate Investments logo">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43458" cy="13716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1743458</xdr:colOff>
      <xdr:row>6</xdr:row>
      <xdr:rowOff>85725</xdr:rowOff>
    </xdr:to>
    <xdr:pic>
      <xdr:nvPicPr>
        <xdr:cNvPr id="2" name="Picture 1" descr="California Climate Investments logo">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0"/>
          <a:ext cx="1743458" cy="13716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xdr:colOff>
      <xdr:row>0</xdr:row>
      <xdr:rowOff>0</xdr:rowOff>
    </xdr:from>
    <xdr:to>
      <xdr:col>1</xdr:col>
      <xdr:colOff>1552966</xdr:colOff>
      <xdr:row>6</xdr:row>
      <xdr:rowOff>85725</xdr:rowOff>
    </xdr:to>
    <xdr:pic>
      <xdr:nvPicPr>
        <xdr:cNvPr id="2" name="Picture 1" descr="California Climate Investments logo">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52983" cy="1371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2</xdr:col>
      <xdr:colOff>1171966</xdr:colOff>
      <xdr:row>6</xdr:row>
      <xdr:rowOff>57150</xdr:rowOff>
    </xdr:to>
    <xdr:pic>
      <xdr:nvPicPr>
        <xdr:cNvPr id="2" name="Picture 1" descr="California Climate Investments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8" y="0"/>
          <a:ext cx="1743458" cy="1371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xdr:colOff>
      <xdr:row>0</xdr:row>
      <xdr:rowOff>0</xdr:rowOff>
    </xdr:from>
    <xdr:to>
      <xdr:col>1</xdr:col>
      <xdr:colOff>1552966</xdr:colOff>
      <xdr:row>6</xdr:row>
      <xdr:rowOff>85725</xdr:rowOff>
    </xdr:to>
    <xdr:pic>
      <xdr:nvPicPr>
        <xdr:cNvPr id="2" name="Picture 1" descr="California Climate Investments logo">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43458" cy="1371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xdr:colOff>
      <xdr:row>0</xdr:row>
      <xdr:rowOff>0</xdr:rowOff>
    </xdr:from>
    <xdr:to>
      <xdr:col>1</xdr:col>
      <xdr:colOff>1552966</xdr:colOff>
      <xdr:row>6</xdr:row>
      <xdr:rowOff>85725</xdr:rowOff>
    </xdr:to>
    <xdr:pic>
      <xdr:nvPicPr>
        <xdr:cNvPr id="2" name="Picture 1" descr="California Climate Investments logo">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43458" cy="1371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xdr:colOff>
      <xdr:row>0</xdr:row>
      <xdr:rowOff>0</xdr:rowOff>
    </xdr:from>
    <xdr:to>
      <xdr:col>1</xdr:col>
      <xdr:colOff>1552966</xdr:colOff>
      <xdr:row>6</xdr:row>
      <xdr:rowOff>85725</xdr:rowOff>
    </xdr:to>
    <xdr:pic>
      <xdr:nvPicPr>
        <xdr:cNvPr id="2" name="Picture 1" descr="California Climate Investments logo">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43458" cy="1371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1743458</xdr:colOff>
      <xdr:row>6</xdr:row>
      <xdr:rowOff>85725</xdr:rowOff>
    </xdr:to>
    <xdr:pic>
      <xdr:nvPicPr>
        <xdr:cNvPr id="2" name="Picture 1" descr="California Climate Investments logo">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1743458" cy="1371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6</xdr:row>
      <xdr:rowOff>85725</xdr:rowOff>
    </xdr:to>
    <xdr:pic>
      <xdr:nvPicPr>
        <xdr:cNvPr id="2" name="Picture 1" descr="California Climate Investments logo">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43458" cy="1371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6</xdr:row>
      <xdr:rowOff>85725</xdr:rowOff>
    </xdr:to>
    <xdr:pic>
      <xdr:nvPicPr>
        <xdr:cNvPr id="2" name="Picture 1" descr="California Climate Investments logo">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43458" cy="1371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6</xdr:row>
      <xdr:rowOff>85725</xdr:rowOff>
    </xdr:to>
    <xdr:pic>
      <xdr:nvPicPr>
        <xdr:cNvPr id="2" name="Picture 1" descr="California Climate Investments logo">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43458" cy="1371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IB%20Benefits%20Section\State%20Agency%20Program%20FY%202018-19\CEC%20LCF\QM%20Documents\Comparison%20QMs\cdfa_ddrdp_finalcalculator_1-23-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tipton/AppData/Local/Microsoft/Windows/INetCache/Content.Outlook/W2VXDYV1/agenerg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Project Info"/>
      <sheetName val="Project Data Inputs"/>
      <sheetName val="Boiler Worksheet"/>
      <sheetName val="GHG Summary"/>
      <sheetName val="Co-benefit Summary"/>
      <sheetName val="Documentation"/>
      <sheetName val="Definitions"/>
      <sheetName val="For Technical Reviewers"/>
      <sheetName val="Temperature Data"/>
      <sheetName val="Baseline CH4 Calcs"/>
      <sheetName val="CH4 Other Practices"/>
      <sheetName val="CO2 Other Sources"/>
      <sheetName val="Project CH4 Emissions"/>
      <sheetName val="Co-ben Calcs"/>
      <sheetName val="Co-benefits ERF"/>
      <sheetName val="Other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A2" t="str">
            <v>Alameda</v>
          </cell>
          <cell r="C2" t="str">
            <v>pasture / dirt</v>
          </cell>
          <cell r="F2" t="str">
            <v>Diesel (Distillate No. 1 or 2, gal.)</v>
          </cell>
        </row>
        <row r="3">
          <cell r="A3" t="str">
            <v>Alpine</v>
          </cell>
          <cell r="C3" t="str">
            <v>daily spread</v>
          </cell>
          <cell r="F3" t="str">
            <v>Gasoline (gallons)</v>
          </cell>
        </row>
        <row r="4">
          <cell r="A4" t="str">
            <v>Amador</v>
          </cell>
          <cell r="C4" t="str">
            <v>solid storage</v>
          </cell>
          <cell r="F4" t="str">
            <v>Natural Gas (MMBtu)</v>
          </cell>
        </row>
        <row r="5">
          <cell r="A5" t="str">
            <v>Butte</v>
          </cell>
          <cell r="C5" t="str">
            <v>dry lot</v>
          </cell>
          <cell r="F5" t="str">
            <v>Natural Gas (scf)</v>
          </cell>
        </row>
        <row r="6">
          <cell r="A6" t="str">
            <v>Calaveras</v>
          </cell>
          <cell r="C6" t="str">
            <v>liquid slurry (with natural crust cover)</v>
          </cell>
        </row>
        <row r="7">
          <cell r="A7" t="str">
            <v xml:space="preserve">Colusa </v>
          </cell>
          <cell r="C7" t="str">
            <v>liquid slurry (without natural crust cover)</v>
          </cell>
        </row>
        <row r="8">
          <cell r="A8" t="str">
            <v xml:space="preserve">Contra Costa </v>
          </cell>
          <cell r="C8" t="str">
            <v>pit storage below animal confinements (&lt; 1 month)</v>
          </cell>
        </row>
        <row r="9">
          <cell r="A9" t="str">
            <v xml:space="preserve">Del Norte </v>
          </cell>
          <cell r="C9" t="str">
            <v>pit storage below animal confinements (&gt;1 month)</v>
          </cell>
        </row>
        <row r="10">
          <cell r="A10" t="str">
            <v xml:space="preserve">El Dorado </v>
          </cell>
          <cell r="C10" t="str">
            <v>cattle and swine deep bedding (&lt;1 month)</v>
          </cell>
        </row>
        <row r="11">
          <cell r="A11" t="str">
            <v xml:space="preserve">Fresno </v>
          </cell>
          <cell r="C11" t="str">
            <v>cattle and swine deep bedding (&gt;1 month)</v>
          </cell>
        </row>
        <row r="12">
          <cell r="A12" t="str">
            <v xml:space="preserve">Glenn </v>
          </cell>
          <cell r="C12" t="str">
            <v xml:space="preserve">composting - in vessel </v>
          </cell>
        </row>
        <row r="13">
          <cell r="A13" t="str">
            <v xml:space="preserve">Humboldt </v>
          </cell>
          <cell r="C13" t="str">
            <v>composting - aerated static pile</v>
          </cell>
        </row>
        <row r="14">
          <cell r="A14" t="str">
            <v xml:space="preserve">Imperial </v>
          </cell>
          <cell r="C14" t="str">
            <v>composting - intensive windrow</v>
          </cell>
        </row>
        <row r="15">
          <cell r="A15" t="str">
            <v xml:space="preserve">Inyo </v>
          </cell>
          <cell r="C15" t="str">
            <v>composting - passive windrow</v>
          </cell>
        </row>
        <row r="16">
          <cell r="A16" t="str">
            <v>Kern</v>
          </cell>
        </row>
        <row r="17">
          <cell r="A17" t="str">
            <v>Kings</v>
          </cell>
          <cell r="E17">
            <v>0</v>
          </cell>
          <cell r="J17" t="str">
            <v>Covered Lagoon</v>
          </cell>
        </row>
        <row r="18">
          <cell r="A18" t="str">
            <v xml:space="preserve">Lake </v>
          </cell>
          <cell r="E18">
            <v>0.05</v>
          </cell>
          <cell r="J18" t="str">
            <v>Complete mix, plug flow, or fixed film digester</v>
          </cell>
        </row>
        <row r="19">
          <cell r="A19" t="str">
            <v xml:space="preserve">Lassen </v>
          </cell>
          <cell r="E19">
            <v>0.1</v>
          </cell>
        </row>
        <row r="20">
          <cell r="A20" t="str">
            <v xml:space="preserve">Los Angeles </v>
          </cell>
          <cell r="E20">
            <v>0.15</v>
          </cell>
        </row>
        <row r="21">
          <cell r="A21" t="str">
            <v xml:space="preserve">Madera </v>
          </cell>
          <cell r="E21">
            <v>0.2</v>
          </cell>
        </row>
        <row r="22">
          <cell r="A22" t="str">
            <v xml:space="preserve">Marin </v>
          </cell>
          <cell r="E22">
            <v>0.25</v>
          </cell>
        </row>
        <row r="23">
          <cell r="A23" t="str">
            <v xml:space="preserve">Mariposa </v>
          </cell>
          <cell r="E23">
            <v>0.3</v>
          </cell>
          <cell r="J23" t="str">
            <v>New source</v>
          </cell>
        </row>
        <row r="24">
          <cell r="A24" t="str">
            <v xml:space="preserve">Mendocino </v>
          </cell>
          <cell r="E24">
            <v>0.35</v>
          </cell>
          <cell r="J24" t="str">
            <v>Decrease</v>
          </cell>
        </row>
        <row r="25">
          <cell r="A25" t="str">
            <v xml:space="preserve">Merced </v>
          </cell>
          <cell r="E25">
            <v>0.4</v>
          </cell>
          <cell r="J25" t="str">
            <v>No change</v>
          </cell>
        </row>
        <row r="26">
          <cell r="A26" t="str">
            <v xml:space="preserve">Modoc </v>
          </cell>
          <cell r="E26">
            <v>0.45</v>
          </cell>
          <cell r="J26" t="str">
            <v>Increase</v>
          </cell>
        </row>
        <row r="27">
          <cell r="A27" t="str">
            <v xml:space="preserve">Mono </v>
          </cell>
          <cell r="E27">
            <v>0.5</v>
          </cell>
        </row>
        <row r="28">
          <cell r="A28" t="str">
            <v xml:space="preserve">Monterey </v>
          </cell>
          <cell r="E28">
            <v>0.55000000000000004</v>
          </cell>
          <cell r="J28" t="str">
            <v>Yes</v>
          </cell>
        </row>
        <row r="29">
          <cell r="A29" t="str">
            <v xml:space="preserve">Napa </v>
          </cell>
          <cell r="E29">
            <v>0.6</v>
          </cell>
          <cell r="J29" t="str">
            <v>No</v>
          </cell>
        </row>
        <row r="30">
          <cell r="A30" t="str">
            <v xml:space="preserve">Nevada </v>
          </cell>
          <cell r="E30">
            <v>0.65</v>
          </cell>
        </row>
        <row r="31">
          <cell r="A31" t="str">
            <v xml:space="preserve">Orange </v>
          </cell>
          <cell r="E31">
            <v>0.7</v>
          </cell>
          <cell r="J31" t="str">
            <v>No Solid Separation</v>
          </cell>
        </row>
        <row r="32">
          <cell r="A32" t="str">
            <v>Placer</v>
          </cell>
          <cell r="E32">
            <v>0.75</v>
          </cell>
          <cell r="J32" t="str">
            <v>Weeping Wall</v>
          </cell>
        </row>
        <row r="33">
          <cell r="A33" t="str">
            <v xml:space="preserve">Plumas </v>
          </cell>
          <cell r="E33">
            <v>0.8</v>
          </cell>
          <cell r="J33" t="str">
            <v>Stationary Screen</v>
          </cell>
        </row>
        <row r="34">
          <cell r="A34" t="str">
            <v xml:space="preserve">Riverside </v>
          </cell>
          <cell r="E34">
            <v>0.85</v>
          </cell>
          <cell r="J34" t="str">
            <v>Vibrating Screen</v>
          </cell>
        </row>
        <row r="35">
          <cell r="A35" t="str">
            <v>Sacramento</v>
          </cell>
          <cell r="E35">
            <v>0.9</v>
          </cell>
          <cell r="J35" t="str">
            <v>Screw Press</v>
          </cell>
        </row>
        <row r="36">
          <cell r="A36" t="str">
            <v>San Benito</v>
          </cell>
          <cell r="E36">
            <v>0.95</v>
          </cell>
          <cell r="J36" t="str">
            <v>Centrifuge</v>
          </cell>
        </row>
        <row r="37">
          <cell r="A37" t="str">
            <v>San Bernardino</v>
          </cell>
          <cell r="E37">
            <v>1</v>
          </cell>
          <cell r="J37" t="str">
            <v>Roller Drum</v>
          </cell>
        </row>
        <row r="38">
          <cell r="A38" t="str">
            <v xml:space="preserve">San Diego </v>
          </cell>
          <cell r="J38" t="str">
            <v>Belt Press/Screen</v>
          </cell>
        </row>
        <row r="39">
          <cell r="A39" t="str">
            <v xml:space="preserve">San Francisco </v>
          </cell>
        </row>
        <row r="40">
          <cell r="A40" t="str">
            <v xml:space="preserve">San Joaquin </v>
          </cell>
        </row>
        <row r="41">
          <cell r="A41" t="str">
            <v>San Luis Obispo</v>
          </cell>
        </row>
        <row r="42">
          <cell r="A42" t="str">
            <v xml:space="preserve">San Mateo </v>
          </cell>
        </row>
        <row r="43">
          <cell r="A43" t="str">
            <v xml:space="preserve">Santa Barbara </v>
          </cell>
        </row>
        <row r="44">
          <cell r="A44" t="str">
            <v xml:space="preserve">Santa Clara </v>
          </cell>
        </row>
        <row r="45">
          <cell r="A45" t="str">
            <v>Santa Cruz</v>
          </cell>
        </row>
        <row r="46">
          <cell r="A46" t="str">
            <v xml:space="preserve">Shasta </v>
          </cell>
        </row>
        <row r="47">
          <cell r="A47" t="str">
            <v xml:space="preserve">Sierra </v>
          </cell>
        </row>
        <row r="48">
          <cell r="A48" t="str">
            <v xml:space="preserve">Siskiyou </v>
          </cell>
        </row>
        <row r="49">
          <cell r="A49" t="str">
            <v xml:space="preserve">Solano </v>
          </cell>
        </row>
        <row r="50">
          <cell r="A50" t="str">
            <v xml:space="preserve">Sonoma </v>
          </cell>
        </row>
        <row r="51">
          <cell r="A51" t="str">
            <v xml:space="preserve">Stanislaus </v>
          </cell>
        </row>
        <row r="52">
          <cell r="A52" t="str">
            <v xml:space="preserve">Sutter </v>
          </cell>
        </row>
        <row r="53">
          <cell r="A53" t="str">
            <v>Tehama</v>
          </cell>
        </row>
        <row r="54">
          <cell r="A54" t="str">
            <v>Trinity</v>
          </cell>
        </row>
        <row r="55">
          <cell r="A55" t="str">
            <v>Tulare</v>
          </cell>
        </row>
        <row r="56">
          <cell r="A56" t="str">
            <v>Tuolumne</v>
          </cell>
        </row>
        <row r="57">
          <cell r="A57" t="str">
            <v>Ventura</v>
          </cell>
        </row>
        <row r="58">
          <cell r="A58" t="str">
            <v>Yolo</v>
          </cell>
        </row>
        <row r="59">
          <cell r="A59" t="str">
            <v>Yuba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adMe"/>
      <sheetName val="Closeout"/>
      <sheetName val="Jobs"/>
      <sheetName val="Outcome"/>
      <sheetName val="REAP Data Dictionary"/>
      <sheetName val="FPIP Outcome"/>
      <sheetName val="FPIP Data Dictionary"/>
      <sheetName val="Data Validation"/>
      <sheetName val="Dependent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Set>
  </externalBook>
</externalLink>
</file>

<file path=xl/tables/table1.xml><?xml version="1.0" encoding="utf-8"?>
<table xmlns="http://schemas.openxmlformats.org/spreadsheetml/2006/main" id="2" name="Table13" displayName="Table13" ref="A2:BP32" totalsRowShown="0" headerRowDxfId="71" dataDxfId="69" headerRowBorderDxfId="70" tableBorderDxfId="68">
  <autoFilter ref="A2:BP32"/>
  <tableColumns count="68">
    <tableColumn id="1" name="Agency" dataDxfId="67"/>
    <tableColumn id="2" name="Subprogram" dataDxfId="66"/>
    <tableColumn id="3" name="Project ID" dataDxfId="65"/>
    <tableColumn id="4" name="Project Name" dataDxfId="64">
      <calculatedColumnFormula>'Project Info'!E20</calculatedColumnFormula>
    </tableColumn>
    <tableColumn id="5" name="Project Type" dataDxfId="63"/>
    <tableColumn id="6" name="Project Description" dataDxfId="62"/>
    <tableColumn id="7" name="Project Address" dataDxfId="61">
      <calculatedColumnFormula>'Project Info'!E22</calculatedColumnFormula>
    </tableColumn>
    <tableColumn id="8" name="Project Latitude and Longitude (degrees)" dataDxfId="60"/>
    <tableColumn id="9" name="Expenditure Record Date" dataDxfId="59"/>
    <tableColumn id="10" name="Date Selected" dataDxfId="58"/>
    <tableColumn id="11" name="Date Awarded" dataDxfId="57"/>
    <tableColumn id="12" name="Project Completion Date" dataDxfId="56">
      <calculatedColumnFormula>'Project Info'!E32</calculatedColumnFormula>
    </tableColumn>
    <tableColumn id="13" name="Date Operational" dataDxfId="55"/>
    <tableColumn id="15" name="Total Project Cost ($)" dataDxfId="54">
      <calculatedColumnFormula>ROUND('Project Info'!E31,0)</calculatedColumnFormula>
    </tableColumn>
    <tableColumn id="16" name="Total GGRF Funding Amount from this Program ($)" dataDxfId="53">
      <calculatedColumnFormula>ROUND('Project Info'!E28,0)</calculatedColumnFormula>
    </tableColumn>
    <tableColumn id="17" name="Fiscal Year(s)" dataDxfId="52"/>
    <tableColumn id="19" name="Total Matching Funds ($)" dataDxfId="51">
      <calculatedColumnFormula>ROUND('Project Info'!E30,0)</calculatedColumnFormula>
    </tableColumn>
    <tableColumn id="22" name="Quantification Methodology Date" dataDxfId="50"/>
    <tableColumn id="23" name="Quantification Period (years)" dataDxfId="49">
      <calculatedColumnFormula>'Project Info'!E33</calculatedColumnFormula>
    </tableColumn>
    <tableColumn id="24" name="GHG Emission Reductions (MTCO2E)" dataDxfId="48">
      <calculatedColumnFormula>ROUND('GHG Summary'!E20,0)</calculatedColumnFormula>
    </tableColumn>
    <tableColumn id="25" name="Date GHG Emission Reductions Begin" dataDxfId="47"/>
    <tableColumn id="91" name="Governor’s Pillars (1;2;3;4;5;6)" dataDxfId="46"/>
    <tableColumn id="92" name="Other State Policies, Plans, or Initiatives? (Y/N)" dataDxfId="45"/>
    <tableColumn id="93" name="Describe other State Policies, Plans, or Initiatives" dataDxfId="44"/>
    <tableColumn id="94" name="Support Scoping Plan? (Y/N)" dataDxfId="43"/>
    <tableColumn id="28" name="Total Diesel PM Reductions (lbs)" dataDxfId="42"/>
    <tableColumn id="29" name="Total NOx Reductions (lbs)" dataDxfId="41">
      <calculatedColumnFormula>ROUND('Co-benefits Summary'!G19,0)</calculatedColumnFormula>
    </tableColumn>
    <tableColumn id="30" name="Total PM 2.5 Reductions (lbs)" dataDxfId="40">
      <calculatedColumnFormula>ROUND('Co-benefits Summary'!G21,0)</calculatedColumnFormula>
    </tableColumn>
    <tableColumn id="31" name="Total Reactive Organic Gases Reductions (lbs)" dataDxfId="39">
      <calculatedColumnFormula>ROUND('Co-benefits Summary'!G20,0)</calculatedColumnFormula>
    </tableColumn>
    <tableColumn id="141" name="Remote Nox Reductions (lbs)" dataDxfId="38">
      <calculatedColumnFormula>ROUND('Co-benefits Summary'!F19,0)</calculatedColumnFormula>
    </tableColumn>
    <tableColumn id="140" name="Remote PM 2.5 Reductions (lbs)" dataDxfId="37">
      <calculatedColumnFormula>ROUND('Co-benefits Summary'!F21,0)</calculatedColumnFormula>
    </tableColumn>
    <tableColumn id="142" name="Remote Reactive Organic Gases Reductions (lbs)" dataDxfId="36">
      <calculatedColumnFormula>ROUND('Co-benefits Summary'!F20,0)</calculatedColumnFormula>
    </tableColumn>
    <tableColumn id="38" name="Energy and Fuel Cost Savings ($)" dataDxfId="35">
      <calculatedColumnFormula>ROUND('Co-benefits Summary'!E13,0)</calculatedColumnFormula>
    </tableColumn>
    <tableColumn id="40" name="Climate Adaptation" dataDxfId="34"/>
    <tableColumn id="81" name="Community Engagement" dataDxfId="33"/>
    <tableColumn id="33" name="Fossil Fuel Based Transportation Fuel Use Reductions (gallons)" dataDxfId="32">
      <calculatedColumnFormula>ROUND('Co-benefits Summary'!E14,0)</calculatedColumnFormula>
    </tableColumn>
    <tableColumn id="34" name="Fossil Fuel Based Energy Use Reductions (kWh)" dataDxfId="31">
      <calculatedColumnFormula>ROUND('Co-benefits Summary'!E14,0)</calculatedColumnFormula>
    </tableColumn>
    <tableColumn id="35" name="Fossil Fuel Based Energy Use Reductions (therms)" dataDxfId="30">
      <calculatedColumnFormula>ROUND('Co-benefits Summary'!E15,0)</calculatedColumnFormula>
    </tableColumn>
    <tableColumn id="82" name="Water Use Reductions (gallons)" dataDxfId="29">
      <calculatedColumnFormula>ROUND('Co-benefits Summary'!E17,0)</calculatedColumnFormula>
    </tableColumn>
    <tableColumn id="100" name="Renewable Energy Generation (kWh)" dataDxfId="28">
      <calculatedColumnFormula>ROUND('Co-benefits Summary'!E16,0)</calculatedColumnFormula>
    </tableColumn>
    <tableColumn id="45" name="Land Conserved (acres)" dataDxfId="27"/>
    <tableColumn id="114" name="Direct Jobs" dataDxfId="26"/>
    <tableColumn id="118" name="Indirect Jobs" dataDxfId="25"/>
    <tableColumn id="119" name="Induced Jobs" dataDxfId="24"/>
    <tableColumn id="96" name="Describe Co-benefits" dataDxfId="23"/>
    <tableColumn id="52" name="CalEnviroScreen Version" dataDxfId="22"/>
    <tableColumn id="60" name="Benefit Criteria Table" dataDxfId="21"/>
    <tableColumn id="57" name="Benefits Criteria Table_x000a_Step 1: Disadvantaged Community? (Y/N)" dataDxfId="20"/>
    <tableColumn id="58" name="Benefits Criteria Table_x000a_Step 1: Low-income Community or Low-income Household? (Y/N)" dataDxfId="19"/>
    <tableColumn id="59" name="Benefits Criteria Table_x000a_Step 1: Low-income 1/2-mile Buffer Region? (Y/N)" dataDxfId="18"/>
    <tableColumn id="61" name="Benefits Criteria Table_x000a_Step 2: Identifying Community Need" dataDxfId="17"/>
    <tableColumn id="62" name="Benefits Criteria Table_x000a_Step 2: Description of Community Need" dataDxfId="16"/>
    <tableColumn id="63" name="Benefits Criteria Table_x000a_Step 3: Benefit Criteria Met" dataDxfId="15"/>
    <tableColumn id="64" name="Benefits Criteria Table_x000a_Step 3: Description of Benefits to Priority Populations" dataDxfId="14"/>
    <tableColumn id="65" name="Qualifying Disadvantaged Community Benefit Count" dataDxfId="13">
      <calculatedColumnFormula>IF(Table13[[#This Row],[Benefits Criteria Table
Step 1: Disadvantaged Community? (Y/N)]]="Yes",Table13[[#This Row],[Count]],0)</calculatedColumnFormula>
    </tableColumn>
    <tableColumn id="66" name="Qualifying Disadvantaged Community Benefit Amount ($)" dataDxfId="12">
      <calculatedColumnFormula>IF(Table13[[#This Row],[Benefits Criteria Table
Step 1: Disadvantaged Community? (Y/N)]]="Yes",Table13[[#This Row],[Total GGRF Funding Amount from this Program ($)]],0)</calculatedColumnFormula>
    </tableColumn>
    <tableColumn id="67" name="Qualifying Low-income Count" dataDxfId="11">
      <calculatedColumnFormula>IF(Table13[[#This Row],[Benefits Criteria Table
Step 1: Low-income Community or Low-income Household? (Y/N)]]="Yes",Table13[[#This Row],[Count]],0)</calculatedColumnFormula>
    </tableColumn>
    <tableColumn id="68" name="Qualifying Low-income Amount ($)" dataDxfId="10">
      <calculatedColumnFormula>IF(Table13[[#This Row],[Benefits Criteria Table
Step 1: Low-income Community or Low-income Household? (Y/N)]]="Yes",Table13[[#This Row],[Total GGRF Funding Amount from this Program ($)]],0)</calculatedColumnFormula>
    </tableColumn>
    <tableColumn id="69" name="Qualifying 1/2-mile Low-income Buffer Count" dataDxfId="9">
      <calculatedColumnFormula>IF(Table13[[#This Row],[Benefits Criteria Table
Step 1: Low-income 1/2-mile Buffer Region? (Y/N)]]="Yes",Table13[[#This Row],[Count]],0)</calculatedColumnFormula>
    </tableColumn>
    <tableColumn id="70" name="Qualifying 1/2-mile Low-income Buffer Amount ($)" dataDxfId="8">
      <calculatedColumnFormula>IF(Table13[[#This Row],[Benefits Criteria Table
Step 1: Low-income 1/2-mile Buffer Region? (Y/N)]]="Yes",Table13[[#This Row],[Total GGRF Funding Amount from this Program ($)]],0)</calculatedColumnFormula>
    </tableColumn>
    <tableColumn id="71" name="Select a Priority Population" dataDxfId="7"/>
    <tableColumn id="26" name="Claimed Disadvantaged Communities Benefit Count" dataDxfId="6">
      <calculatedColumnFormula>IF(Table13[[#This Row],[Benefits Criteria Table
Step 1: Disadvantaged Community? (Y/N)]]="YES",IF(Table13[[#This Row],[Select a Priority Population]]="Disadvantaged Community",Table13[[#This Row],[Count]],0),"")</calculatedColumnFormula>
    </tableColumn>
    <tableColumn id="27" name="Claimed Disadvantaged Communities Benefit Amount ($)" dataDxfId="5">
      <calculatedColumnFormula>IF(Table13[[#This Row],[Benefits Criteria Table
Step 1: Disadvantaged Community? (Y/N)]]="YES",IF(Table13[[#This Row],[Select a Priority Population]]="Disadvantaged Community",Table13[[#This Row],[Qualifying Disadvantaged Community Benefit Amount ($)]],0),"")</calculatedColumnFormula>
    </tableColumn>
    <tableColumn id="72" name="Claimed Low-income Count" dataDxfId="4">
      <calculatedColumnFormula>IF(Table13[[#This Row],[Benefits Criteria Table
Step 1: Low-income Community or Low-income Household? (Y/N)]]="Yes",IF(Table13[[#This Row],[Select a Priority Population]]="Low-income Community",Table13[[#This Row],[Count]],0),0)</calculatedColumnFormula>
    </tableColumn>
    <tableColumn id="73" name="Claimed Low-income Amount ($)" dataDxfId="3">
      <calculatedColumnFormula>IF(Table13[[#This Row],[Benefits Criteria Table
Step 1: Low-income Community or Low-income Household? (Y/N)]]="Yes",IF(Table13[[#This Row],[Select a Priority Population]]="Low-income Community",Table13[[#This Row],[Total GGRF Funding Amount from this Program ($)]],0),0)</calculatedColumnFormula>
    </tableColumn>
    <tableColumn id="74" name="Claimed Low-income 1/2-mile Buffer Count" dataDxfId="2">
      <calculatedColumnFormula>IF(Table13[[#This Row],[Benefits Criteria Table
Step 1: Low-income 1/2-mile Buffer Region? (Y/N)]]="Yes",IF(Table13[[#This Row],[Select a Priority Population]]="1/2 Mile Buffer Zone",Table13[[#This Row],[Count]],0),0)</calculatedColumnFormula>
    </tableColumn>
    <tableColumn id="75" name="Claimed Low-income 1/2-mile Buffer Amount ($)" dataDxfId="1">
      <calculatedColumnFormula>IF(Table13[[#This Row],[Benefits Criteria Table
Step 1: Low-income 1/2-mile Buffer Region? (Y/N)]]="Yes",IF(Table13[[#This Row],[Select a Priority Population]]="1/2 Mile Buffer Zone",Table13[[#This Row],[Total GGRF Funding Amount from this Program ($)]],0),0)</calculatedColumnFormula>
    </tableColumn>
    <tableColumn id="76" name="Count" dataDxfId="0">
      <calculatedColumnFormula>IF(ISBLANK(Table13[[#This Row],[Project ID]]), 0, 1)</calculatedColumnFormula>
    </tableColumn>
  </tableColumns>
  <tableStyleInfo name="TableStyleMedium2" showFirstColumn="0" showLastColumn="0" showRowStripes="1" showColumnStripes="0"/>
  <extLst>
    <ext xmlns:x14="http://schemas.microsoft.com/office/spreadsheetml/2009/9/main" uri="{504A1905-F514-4f6f-8877-14C23A59335A}">
      <x14:table altText="California Climate Investments Reporting and Tracking System (CCIRTS) Templat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Cyrus.Ghandi@energy.ca.gov" TargetMode="External"/><Relationship Id="rId7" Type="http://schemas.openxmlformats.org/officeDocument/2006/relationships/printerSettings" Target="../printerSettings/printerSettings1.bin"/><Relationship Id="rId2" Type="http://schemas.openxmlformats.org/officeDocument/2006/relationships/hyperlink" Target="http://www.arb.ca.gov/auctionproceeds" TargetMode="External"/><Relationship Id="rId1" Type="http://schemas.openxmlformats.org/officeDocument/2006/relationships/hyperlink" Target="mailto:GGRFProgram@arb.ca.gov" TargetMode="External"/><Relationship Id="rId6" Type="http://schemas.openxmlformats.org/officeDocument/2006/relationships/hyperlink" Target="http://www.arb.ca.gov/cci-cobenefits" TargetMode="External"/><Relationship Id="rId5" Type="http://schemas.openxmlformats.org/officeDocument/2006/relationships/hyperlink" Target="http://www.arb.ca.gov/cci-cobenefits." TargetMode="External"/><Relationship Id="rId4" Type="http://schemas.openxmlformats.org/officeDocument/2006/relationships/hyperlink" Target="http://www.arb.ca.gov/cci-resources" TargetMode="External"/><Relationship Id="rId9"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www.energy.ca.gov/almanac/electricity_data/electricity_generation.html" TargetMode="External"/><Relationship Id="rId3" Type="http://schemas.openxmlformats.org/officeDocument/2006/relationships/hyperlink" Target="http://www.energy.ca.gov/almanac/electricity_data/electricity_generation.html" TargetMode="External"/><Relationship Id="rId7" Type="http://schemas.openxmlformats.org/officeDocument/2006/relationships/hyperlink" Target="https://www.arb.ca.gov/app/emsinv/2017/emssumcat_query.php?F_YR=2012&amp;F_DIV=-4&amp;F_SEASON=A&amp;SP=SIP105ADJ&amp;F_AREA=CA" TargetMode="External"/><Relationship Id="rId12" Type="http://schemas.openxmlformats.org/officeDocument/2006/relationships/vmlDrawing" Target="../drawings/vmlDrawing12.vml"/><Relationship Id="rId2" Type="http://schemas.openxmlformats.org/officeDocument/2006/relationships/hyperlink" Target="https://www.arb.ca.gov/cc/inventory/data/tables/ghg_inventory_sector_sum_2000-16.pdf" TargetMode="External"/><Relationship Id="rId1" Type="http://schemas.openxmlformats.org/officeDocument/2006/relationships/hyperlink" Target="https://www.epa.gov/sites/production/files/2018-03/documents/emission-factors_mar_2018_0.pdf" TargetMode="External"/><Relationship Id="rId6" Type="http://schemas.openxmlformats.org/officeDocument/2006/relationships/hyperlink" Target="https://www.arb.ca.gov/ei/speciate/voc_rog_dfn_1_09.pdf" TargetMode="External"/><Relationship Id="rId11" Type="http://schemas.openxmlformats.org/officeDocument/2006/relationships/drawing" Target="../drawings/drawing12.xml"/><Relationship Id="rId5" Type="http://schemas.openxmlformats.org/officeDocument/2006/relationships/hyperlink" Target="https://www.epa.gov/air-emissions-factors-and-quantification/ap-42-compilation-air-emission-factors" TargetMode="External"/><Relationship Id="rId10" Type="http://schemas.openxmlformats.org/officeDocument/2006/relationships/printerSettings" Target="../printerSettings/printerSettings13.bin"/><Relationship Id="rId4" Type="http://schemas.openxmlformats.org/officeDocument/2006/relationships/hyperlink" Target="https://www3.epa.gov/ttnchie1/ap42/ch01/final/c01s04.pdf" TargetMode="External"/><Relationship Id="rId9" Type="http://schemas.openxmlformats.org/officeDocument/2006/relationships/hyperlink" Target="https://ww2.arb.ca.gov/resources/documents/high-gwp-refrigerants"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https://www.arb.ca.gov/cc/capandtrade/auctionproceeds/final_energyfuelcost_am.pdf" TargetMode="External"/><Relationship Id="rId4"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3.arb.ca.gov/cc/capandtrade/auctionproceeds/cec_fpip_finaluserguide_v1-1_2019-10-01.pdf" TargetMode="External"/><Relationship Id="rId2" Type="http://schemas.openxmlformats.org/officeDocument/2006/relationships/hyperlink" Target="https://www.energy.gov/eere/amo/measur" TargetMode="External"/><Relationship Id="rId1" Type="http://schemas.openxmlformats.org/officeDocument/2006/relationships/hyperlink" Target="https://www.energy.gov/eere/amo/articles/airmaster"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3.arb.ca.gov/cc/capandtrade/auctionproceeds/cec_fpip_finaluserguide_v1-1_2019-10-01.pdf"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3.arb.ca.gov/cc/capandtrade/auctionproceeds/cec_fpip_finaluserguide_v1-1_2019-10-01.pdf" TargetMode="External"/><Relationship Id="rId1" Type="http://schemas.openxmlformats.org/officeDocument/2006/relationships/hyperlink" Target="https://www.arb.ca.gov/cc/capandtrade/auctionproceeds/cec_fpip_draftuserguide_18-19_2019-05-15.pdf" TargetMode="Externa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3.arb.ca.gov/cc/capandtrade/auctionproceeds/cec_fpip_finaluserguide_v1-1_2019-10-01.pdf" TargetMode="Externa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8" Type="http://schemas.openxmlformats.org/officeDocument/2006/relationships/hyperlink" Target="https://www.arb.ca.gov/cc/capandtrade/auctionproceeds/communityinvestments.htm" TargetMode="External"/><Relationship Id="rId3" Type="http://schemas.openxmlformats.org/officeDocument/2006/relationships/hyperlink" Target="https://www.arb.ca.gov/cc/capandtrade/auctionproceeds/ccidoc/criteriatable/criteria-table-eere.pdf?_ga=2.59921583.345323234.1551112507-1218653414.1550599433" TargetMode="External"/><Relationship Id="rId7" Type="http://schemas.openxmlformats.org/officeDocument/2006/relationships/hyperlink" Target="https://ww3.arb.ca.gov/cc/capandtrade/auctionproceeds/cec_fpip_finaluserguide_v1-1_2019-10-01.pdf" TargetMode="External"/><Relationship Id="rId12" Type="http://schemas.openxmlformats.org/officeDocument/2006/relationships/vmlDrawing" Target="../drawings/vmlDrawing6.vml"/><Relationship Id="rId2" Type="http://schemas.openxmlformats.org/officeDocument/2006/relationships/hyperlink" Target="https://www.arb.ca.gov/cc/capandtrade/auctionproceeds/ccidoc/criteriatable/criteria-table-jobs.pdf?_ga=2.59921583.345323234.1551112507-1218653414.1550599433" TargetMode="External"/><Relationship Id="rId1" Type="http://schemas.openxmlformats.org/officeDocument/2006/relationships/hyperlink" Target="https://www.arb.ca.gov/cc/capandtrade/auctionproceeds/communityinvestments.htm" TargetMode="External"/><Relationship Id="rId6" Type="http://schemas.openxmlformats.org/officeDocument/2006/relationships/hyperlink" Target="http://www.arb.ca.gov/cci-resources." TargetMode="External"/><Relationship Id="rId11" Type="http://schemas.openxmlformats.org/officeDocument/2006/relationships/drawing" Target="../drawings/drawing6.xml"/><Relationship Id="rId5" Type="http://schemas.openxmlformats.org/officeDocument/2006/relationships/hyperlink" Target="https://www.arb.ca.gov/cc/capandtrade/auctionproceeds/2018-funding-guidelines.pdf" TargetMode="External"/><Relationship Id="rId10" Type="http://schemas.openxmlformats.org/officeDocument/2006/relationships/printerSettings" Target="../printerSettings/printerSettings6.bin"/><Relationship Id="rId4" Type="http://schemas.openxmlformats.org/officeDocument/2006/relationships/hyperlink" Target="https://oehha.ca.gov/calenviroscreen/report/calenviroscreen-30" TargetMode="External"/><Relationship Id="rId9" Type="http://schemas.openxmlformats.org/officeDocument/2006/relationships/hyperlink" Target="http://www.arb.ca.gov/cci-resources"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7A7"/>
    <pageSetUpPr fitToPage="1"/>
  </sheetPr>
  <dimension ref="B1:F45"/>
  <sheetViews>
    <sheetView showGridLines="0" tabSelected="1" zoomScaleNormal="100" workbookViewId="0"/>
  </sheetViews>
  <sheetFormatPr defaultColWidth="9.140625" defaultRowHeight="15" customHeight="1" x14ac:dyDescent="0.25"/>
  <cols>
    <col min="1" max="1" width="2.85546875" style="20" customWidth="1"/>
    <col min="2" max="4" width="35.7109375" style="20" customWidth="1"/>
    <col min="5" max="5" width="25.5703125" style="20" customWidth="1"/>
    <col min="6" max="6" width="36.85546875" style="20" customWidth="1"/>
    <col min="7" max="16384" width="9.140625" style="20"/>
  </cols>
  <sheetData>
    <row r="1" spans="2:6" ht="20.100000000000001" customHeight="1" x14ac:dyDescent="0.25">
      <c r="B1" s="499" t="s">
        <v>0</v>
      </c>
      <c r="C1" s="499"/>
      <c r="D1" s="499"/>
      <c r="E1" s="499"/>
      <c r="F1" s="499"/>
    </row>
    <row r="2" spans="2:6" ht="15" customHeight="1" x14ac:dyDescent="0.25">
      <c r="B2" s="512"/>
      <c r="C2" s="512"/>
      <c r="D2" s="512"/>
      <c r="E2" s="512"/>
      <c r="F2" s="512"/>
    </row>
    <row r="3" spans="2:6" ht="20.100000000000001" customHeight="1" x14ac:dyDescent="0.25">
      <c r="B3" s="499" t="s">
        <v>1</v>
      </c>
      <c r="C3" s="499"/>
      <c r="D3" s="499"/>
      <c r="E3" s="499"/>
      <c r="F3" s="499"/>
    </row>
    <row r="4" spans="2:6" ht="20.100000000000001" customHeight="1" x14ac:dyDescent="0.25">
      <c r="B4" s="513" t="s">
        <v>48</v>
      </c>
      <c r="C4" s="513"/>
      <c r="D4" s="513"/>
      <c r="E4" s="513"/>
      <c r="F4" s="513"/>
    </row>
    <row r="5" spans="2:6" ht="15" customHeight="1" x14ac:dyDescent="0.25">
      <c r="B5" s="514" t="s">
        <v>604</v>
      </c>
      <c r="C5" s="514"/>
      <c r="D5" s="514"/>
      <c r="E5" s="514"/>
      <c r="F5" s="514"/>
    </row>
    <row r="6" spans="2:6" ht="15" customHeight="1" x14ac:dyDescent="0.25">
      <c r="B6" s="372"/>
      <c r="C6" s="372"/>
      <c r="D6" s="372"/>
      <c r="E6" s="372"/>
      <c r="F6" s="372"/>
    </row>
    <row r="7" spans="2:6" ht="20.100000000000001" customHeight="1" x14ac:dyDescent="0.25">
      <c r="B7" s="499" t="s">
        <v>2</v>
      </c>
      <c r="C7" s="499"/>
      <c r="D7" s="499"/>
      <c r="E7" s="499"/>
      <c r="F7" s="499"/>
    </row>
    <row r="8" spans="2:6" ht="20.100000000000001" customHeight="1" x14ac:dyDescent="0.25">
      <c r="B8" s="19"/>
      <c r="C8" s="19"/>
      <c r="D8" s="19"/>
      <c r="E8" s="19"/>
      <c r="F8" s="19"/>
    </row>
    <row r="9" spans="2:6" ht="15" customHeight="1" thickBot="1" x14ac:dyDescent="0.3">
      <c r="B9" s="23" t="s">
        <v>41</v>
      </c>
    </row>
    <row r="10" spans="2:6" ht="15" customHeight="1" x14ac:dyDescent="0.25">
      <c r="B10" s="491" t="s">
        <v>640</v>
      </c>
      <c r="C10" s="492"/>
      <c r="D10" s="492"/>
      <c r="E10" s="492"/>
      <c r="F10" s="493"/>
    </row>
    <row r="11" spans="2:6" ht="15" customHeight="1" x14ac:dyDescent="0.25">
      <c r="B11" s="494"/>
      <c r="C11" s="495"/>
      <c r="D11" s="495"/>
      <c r="E11" s="495"/>
      <c r="F11" s="496"/>
    </row>
    <row r="12" spans="2:6" ht="15" customHeight="1" x14ac:dyDescent="0.25">
      <c r="B12" s="494"/>
      <c r="C12" s="495"/>
      <c r="D12" s="495"/>
      <c r="E12" s="495"/>
      <c r="F12" s="496"/>
    </row>
    <row r="13" spans="2:6" ht="17.25" customHeight="1" x14ac:dyDescent="0.25">
      <c r="B13" s="494"/>
      <c r="C13" s="495"/>
      <c r="D13" s="495"/>
      <c r="E13" s="495"/>
      <c r="F13" s="496"/>
    </row>
    <row r="14" spans="2:6" ht="15" customHeight="1" x14ac:dyDescent="0.25">
      <c r="B14" s="77" t="s">
        <v>515</v>
      </c>
      <c r="C14" s="78"/>
      <c r="D14" s="78"/>
      <c r="E14" s="78"/>
      <c r="F14" s="79"/>
    </row>
    <row r="15" spans="2:6" ht="15" customHeight="1" x14ac:dyDescent="0.25">
      <c r="B15" s="80"/>
      <c r="C15" s="78"/>
      <c r="D15" s="78"/>
      <c r="E15" s="78"/>
      <c r="F15" s="79"/>
    </row>
    <row r="16" spans="2:6" s="81" customFormat="1" ht="16.5" customHeight="1" x14ac:dyDescent="0.25">
      <c r="B16" s="509" t="s">
        <v>644</v>
      </c>
      <c r="C16" s="510"/>
      <c r="D16" s="510"/>
      <c r="E16" s="510"/>
      <c r="F16" s="511"/>
    </row>
    <row r="17" spans="2:6" s="81" customFormat="1" ht="16.5" customHeight="1" x14ac:dyDescent="0.25">
      <c r="B17" s="509"/>
      <c r="C17" s="510"/>
      <c r="D17" s="510"/>
      <c r="E17" s="510"/>
      <c r="F17" s="511"/>
    </row>
    <row r="18" spans="2:6" s="81" customFormat="1" ht="16.5" customHeight="1" x14ac:dyDescent="0.25">
      <c r="B18" s="509"/>
      <c r="C18" s="510"/>
      <c r="D18" s="510"/>
      <c r="E18" s="510"/>
      <c r="F18" s="511"/>
    </row>
    <row r="19" spans="2:6" s="81" customFormat="1" ht="16.5" customHeight="1" x14ac:dyDescent="0.25">
      <c r="B19" s="509"/>
      <c r="C19" s="510"/>
      <c r="D19" s="510"/>
      <c r="E19" s="510"/>
      <c r="F19" s="511"/>
    </row>
    <row r="20" spans="2:6" ht="13.5" customHeight="1" x14ac:dyDescent="0.25">
      <c r="B20" s="82"/>
      <c r="C20" s="22"/>
      <c r="D20" s="22"/>
      <c r="E20" s="22"/>
      <c r="F20" s="68"/>
    </row>
    <row r="21" spans="2:6" x14ac:dyDescent="0.25">
      <c r="B21" s="494" t="s">
        <v>512</v>
      </c>
      <c r="C21" s="495"/>
      <c r="D21" s="495"/>
      <c r="E21" s="495"/>
      <c r="F21" s="496"/>
    </row>
    <row r="22" spans="2:6" x14ac:dyDescent="0.25">
      <c r="B22" s="494"/>
      <c r="C22" s="495"/>
      <c r="D22" s="495"/>
      <c r="E22" s="495"/>
      <c r="F22" s="496"/>
    </row>
    <row r="23" spans="2:6" ht="16.5" customHeight="1" x14ac:dyDescent="0.25">
      <c r="B23" s="494"/>
      <c r="C23" s="495"/>
      <c r="D23" s="495"/>
      <c r="E23" s="495"/>
      <c r="F23" s="496"/>
    </row>
    <row r="24" spans="2:6" ht="15" customHeight="1" x14ac:dyDescent="0.25">
      <c r="B24" s="500" t="s">
        <v>516</v>
      </c>
      <c r="C24" s="501"/>
      <c r="D24" s="501"/>
      <c r="E24" s="501"/>
      <c r="F24" s="502"/>
    </row>
    <row r="25" spans="2:6" ht="15" customHeight="1" x14ac:dyDescent="0.25">
      <c r="B25" s="503"/>
      <c r="C25" s="504"/>
      <c r="D25" s="504"/>
      <c r="E25" s="504"/>
      <c r="F25" s="505"/>
    </row>
    <row r="26" spans="2:6" ht="15" customHeight="1" x14ac:dyDescent="0.25">
      <c r="B26" s="506" t="s">
        <v>40</v>
      </c>
      <c r="C26" s="507"/>
      <c r="D26" s="507"/>
      <c r="E26" s="507"/>
      <c r="F26" s="508"/>
    </row>
    <row r="27" spans="2:6" ht="15" customHeight="1" x14ac:dyDescent="0.25">
      <c r="B27" s="497" t="s">
        <v>518</v>
      </c>
      <c r="C27" s="498"/>
      <c r="D27" s="498"/>
      <c r="E27" s="498"/>
      <c r="F27" s="83" t="s">
        <v>4</v>
      </c>
    </row>
    <row r="28" spans="2:6" ht="15" customHeight="1" x14ac:dyDescent="0.25">
      <c r="B28" s="497" t="s">
        <v>519</v>
      </c>
      <c r="C28" s="498"/>
      <c r="D28" s="498"/>
      <c r="E28" s="498"/>
      <c r="F28" s="83" t="s">
        <v>37</v>
      </c>
    </row>
    <row r="29" spans="2:6" ht="15" customHeight="1" x14ac:dyDescent="0.25">
      <c r="B29" s="497" t="s">
        <v>520</v>
      </c>
      <c r="C29" s="498"/>
      <c r="D29" s="498"/>
      <c r="E29" s="498"/>
      <c r="F29" s="83" t="s">
        <v>372</v>
      </c>
    </row>
    <row r="30" spans="2:6" ht="7.5" customHeight="1" thickBot="1" x14ac:dyDescent="0.3">
      <c r="B30" s="84"/>
      <c r="C30" s="85"/>
      <c r="D30" s="85"/>
      <c r="E30" s="85"/>
      <c r="F30" s="86"/>
    </row>
    <row r="31" spans="2:6" ht="15" customHeight="1" x14ac:dyDescent="0.25">
      <c r="B31" s="87"/>
      <c r="C31" s="87"/>
      <c r="D31" s="87"/>
      <c r="E31" s="87"/>
      <c r="F31" s="87"/>
    </row>
    <row r="33" spans="2:6" ht="15" customHeight="1" x14ac:dyDescent="0.25">
      <c r="B33" s="70"/>
      <c r="C33" s="70"/>
      <c r="D33" s="70"/>
      <c r="E33" s="70"/>
      <c r="F33" s="70"/>
    </row>
    <row r="34" spans="2:6" ht="15" customHeight="1" x14ac:dyDescent="0.25">
      <c r="B34" s="70"/>
      <c r="C34" s="70"/>
      <c r="D34" s="70"/>
      <c r="E34" s="70"/>
      <c r="F34" s="70"/>
    </row>
    <row r="35" spans="2:6" ht="15" customHeight="1" x14ac:dyDescent="0.25">
      <c r="B35" s="70"/>
      <c r="C35" s="70"/>
      <c r="D35" s="70"/>
      <c r="E35" s="70"/>
      <c r="F35" s="70"/>
    </row>
    <row r="36" spans="2:6" ht="15" customHeight="1" x14ac:dyDescent="0.25">
      <c r="B36" s="70"/>
      <c r="C36" s="70"/>
      <c r="D36" s="70"/>
      <c r="E36" s="70"/>
      <c r="F36" s="70"/>
    </row>
    <row r="37" spans="2:6" ht="15" customHeight="1" x14ac:dyDescent="0.25">
      <c r="B37" s="70"/>
      <c r="C37" s="70"/>
      <c r="D37" s="70"/>
      <c r="E37" s="70"/>
      <c r="F37" s="70"/>
    </row>
    <row r="38" spans="2:6" ht="15" customHeight="1" x14ac:dyDescent="0.25">
      <c r="B38" s="70"/>
      <c r="C38" s="70"/>
      <c r="D38" s="70"/>
      <c r="E38" s="70"/>
      <c r="F38" s="70"/>
    </row>
    <row r="39" spans="2:6" ht="15" customHeight="1" x14ac:dyDescent="0.25">
      <c r="B39" s="70"/>
      <c r="C39" s="70"/>
      <c r="D39" s="70"/>
      <c r="E39" s="70"/>
      <c r="F39" s="70"/>
    </row>
    <row r="40" spans="2:6" ht="15" customHeight="1" x14ac:dyDescent="0.25">
      <c r="B40" s="70"/>
      <c r="C40" s="70"/>
      <c r="D40" s="70"/>
      <c r="E40" s="70"/>
      <c r="F40" s="70"/>
    </row>
    <row r="41" spans="2:6" ht="15" customHeight="1" x14ac:dyDescent="0.25">
      <c r="B41" s="70"/>
      <c r="C41" s="70"/>
      <c r="D41" s="70"/>
      <c r="E41" s="70"/>
      <c r="F41" s="70"/>
    </row>
    <row r="42" spans="2:6" ht="15" customHeight="1" x14ac:dyDescent="0.25">
      <c r="B42" s="70"/>
      <c r="C42" s="70"/>
      <c r="D42" s="70"/>
      <c r="E42" s="70"/>
      <c r="F42" s="70"/>
    </row>
    <row r="44" spans="2:6" ht="15" customHeight="1" x14ac:dyDescent="0.25">
      <c r="B44" s="25"/>
    </row>
    <row r="45" spans="2:6" ht="15" customHeight="1" x14ac:dyDescent="0.25">
      <c r="B45" s="76"/>
    </row>
  </sheetData>
  <sheetProtection algorithmName="SHA-512" hashValue="MOP8kIpIHK1YAztgndsRQoZaEzOAt0bq3r+MT7kSGSHo9G4UtiqQYqwAuXYpnDwRwsBSkFCxlpJu95wLjMPPsA==" saltValue="nWTLpnSPYUSe3aXqg2eFjA==" spinCount="100000" sheet="1" objects="1" scenarios="1"/>
  <mergeCells count="15">
    <mergeCell ref="B1:F1"/>
    <mergeCell ref="B2:F2"/>
    <mergeCell ref="B3:F3"/>
    <mergeCell ref="B4:F4"/>
    <mergeCell ref="B5:F5"/>
    <mergeCell ref="B10:F13"/>
    <mergeCell ref="B28:E28"/>
    <mergeCell ref="B29:E29"/>
    <mergeCell ref="B7:F7"/>
    <mergeCell ref="B21:F23"/>
    <mergeCell ref="B24:F24"/>
    <mergeCell ref="B25:F25"/>
    <mergeCell ref="B26:F26"/>
    <mergeCell ref="B27:E27"/>
    <mergeCell ref="B16:F19"/>
  </mergeCells>
  <hyperlinks>
    <hyperlink ref="F27" r:id="rId1" tooltip="Email to send questions on this Benefits Calculator Tool "/>
    <hyperlink ref="F28" r:id="rId2" tooltip="Link for more information on California Climate Investments"/>
    <hyperlink ref="F29" r:id="rId3" tooltip="Email to send questions pertaining to the FPIP"/>
    <hyperlink ref="B14" r:id="rId4" tooltip="Link to California Climate Investments Resources Page"/>
    <hyperlink ref="B24" r:id="rId5" display="www.arb.ca.gov/cci-cobenefits."/>
    <hyperlink ref="B24:F24" r:id="rId6" tooltip="Link to CARB Co-benefit Assessment Methodologies" display="http://www.arb.ca.gov/cci-cobenefits."/>
  </hyperlinks>
  <pageMargins left="0.7" right="0.7" top="0.98479166666666662" bottom="0.75" header="0.3" footer="0.3"/>
  <pageSetup scale="70" fitToHeight="0" orientation="landscape" r:id="rId7"/>
  <headerFooter>
    <oddHeader>&amp;C&amp;G</oddHeader>
    <oddFooter>&amp;L&amp;"Avenir LT Std 35 Light,Regular"&amp;12&amp;K000000FINAL October 1, 2019&amp;C&amp;"Avenir LT Std 35 Light,Regular"&amp;12Page &amp;P of &amp;N&amp;R&amp;"Avenir LT Std 35 Light,Regular"&amp;12&amp;K000000&amp;A</oddFooter>
  </headerFooter>
  <drawing r:id="rId8"/>
  <legacyDrawingHF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I111"/>
  <sheetViews>
    <sheetView showGridLines="0" zoomScaleNormal="100" workbookViewId="0">
      <selection activeCell="E18" sqref="E18"/>
    </sheetView>
  </sheetViews>
  <sheetFormatPr defaultColWidth="9.140625" defaultRowHeight="15" x14ac:dyDescent="0.25"/>
  <cols>
    <col min="1" max="1" width="4.28515625" style="20" customWidth="1"/>
    <col min="2" max="2" width="32.28515625" style="20" customWidth="1"/>
    <col min="3" max="5" width="25.7109375" style="20" customWidth="1"/>
    <col min="6" max="6" width="48.5703125" style="20" customWidth="1"/>
    <col min="7" max="7" width="51.140625" style="20" customWidth="1"/>
    <col min="8" max="8" width="16.85546875" style="20" customWidth="1"/>
    <col min="9" max="9" width="14.140625" style="20" customWidth="1"/>
    <col min="10" max="10" width="31.7109375" style="20" customWidth="1"/>
    <col min="11" max="16384" width="9.140625" style="20"/>
  </cols>
  <sheetData>
    <row r="1" spans="1:6" ht="18.75" customHeight="1" x14ac:dyDescent="0.25">
      <c r="A1" s="691" t="s">
        <v>0</v>
      </c>
      <c r="B1" s="691"/>
      <c r="C1" s="691"/>
      <c r="D1" s="691"/>
      <c r="E1" s="691"/>
      <c r="F1" s="691"/>
    </row>
    <row r="2" spans="1:6" ht="15" customHeight="1" x14ac:dyDescent="0.3">
      <c r="A2" s="708"/>
      <c r="B2" s="708"/>
      <c r="C2" s="708"/>
      <c r="D2" s="708"/>
      <c r="E2" s="708"/>
      <c r="F2" s="708"/>
    </row>
    <row r="3" spans="1:6" ht="18.75" customHeight="1" x14ac:dyDescent="0.25">
      <c r="A3" s="691" t="s">
        <v>1</v>
      </c>
      <c r="B3" s="691"/>
      <c r="C3" s="691"/>
      <c r="D3" s="691"/>
      <c r="E3" s="691"/>
      <c r="F3" s="691"/>
    </row>
    <row r="4" spans="1:6" ht="18.75" customHeight="1" x14ac:dyDescent="0.25">
      <c r="A4" s="692" t="s">
        <v>48</v>
      </c>
      <c r="B4" s="692"/>
      <c r="C4" s="692"/>
      <c r="D4" s="692"/>
      <c r="E4" s="692"/>
      <c r="F4" s="692"/>
    </row>
    <row r="5" spans="1:6" ht="15" customHeight="1" x14ac:dyDescent="0.25">
      <c r="A5" s="693" t="s">
        <v>604</v>
      </c>
      <c r="B5" s="693"/>
      <c r="C5" s="693"/>
      <c r="D5" s="693"/>
      <c r="E5" s="693"/>
      <c r="F5" s="693"/>
    </row>
    <row r="6" spans="1:6" ht="15" customHeight="1" x14ac:dyDescent="0.25">
      <c r="A6" s="371"/>
      <c r="B6" s="371"/>
      <c r="C6" s="371"/>
      <c r="D6" s="371"/>
      <c r="E6" s="371"/>
      <c r="F6" s="371"/>
    </row>
    <row r="7" spans="1:6" ht="18.75" customHeight="1" x14ac:dyDescent="0.25">
      <c r="A7" s="691" t="s">
        <v>2</v>
      </c>
      <c r="B7" s="691"/>
      <c r="C7" s="691"/>
      <c r="D7" s="691"/>
      <c r="E7" s="691"/>
      <c r="F7" s="691"/>
    </row>
    <row r="8" spans="1:6" ht="15" customHeight="1" x14ac:dyDescent="0.3">
      <c r="A8" s="708"/>
      <c r="B8" s="708"/>
      <c r="C8" s="708"/>
      <c r="D8" s="708"/>
      <c r="E8" s="708"/>
      <c r="F8" s="708"/>
    </row>
    <row r="9" spans="1:6" ht="15" customHeight="1" x14ac:dyDescent="0.25">
      <c r="A9" s="713" t="s">
        <v>49</v>
      </c>
      <c r="B9" s="713"/>
      <c r="C9" s="713"/>
      <c r="D9" s="713"/>
      <c r="E9" s="713"/>
      <c r="F9" s="713"/>
    </row>
    <row r="10" spans="1:6" ht="15" customHeight="1" x14ac:dyDescent="0.25">
      <c r="A10" s="713"/>
      <c r="B10" s="713"/>
      <c r="C10" s="713"/>
      <c r="D10" s="713"/>
      <c r="E10" s="713"/>
      <c r="F10" s="713"/>
    </row>
    <row r="11" spans="1:6" ht="15" customHeight="1" x14ac:dyDescent="0.25">
      <c r="A11" s="713"/>
      <c r="B11" s="713"/>
      <c r="C11" s="713"/>
      <c r="D11" s="713"/>
      <c r="E11" s="713"/>
      <c r="F11" s="713"/>
    </row>
    <row r="12" spans="1:6" ht="17.25" customHeight="1" x14ac:dyDescent="0.25">
      <c r="A12" s="713"/>
      <c r="B12" s="713"/>
      <c r="C12" s="713"/>
      <c r="D12" s="713"/>
      <c r="E12" s="713"/>
      <c r="F12" s="713"/>
    </row>
    <row r="13" spans="1:6" ht="15" customHeight="1" x14ac:dyDescent="0.25">
      <c r="A13" s="33"/>
      <c r="B13" s="33"/>
      <c r="C13" s="33"/>
      <c r="D13" s="33"/>
      <c r="E13" s="33"/>
      <c r="F13" s="33"/>
    </row>
    <row r="14" spans="1:6" ht="18" customHeight="1" x14ac:dyDescent="0.25">
      <c r="A14" s="715" t="s">
        <v>17</v>
      </c>
      <c r="B14" s="715"/>
      <c r="C14" s="715"/>
      <c r="D14" s="715"/>
      <c r="E14" s="715"/>
      <c r="F14" s="715"/>
    </row>
    <row r="15" spans="1:6" ht="30" customHeight="1" x14ac:dyDescent="0.25">
      <c r="A15" s="714" t="s">
        <v>16</v>
      </c>
      <c r="B15" s="714"/>
      <c r="C15" s="714"/>
      <c r="D15" s="714"/>
      <c r="E15" s="714"/>
      <c r="F15" s="714"/>
    </row>
    <row r="16" spans="1:6" ht="15" customHeight="1" x14ac:dyDescent="0.25">
      <c r="A16" s="127"/>
      <c r="B16" s="127"/>
      <c r="C16" s="127"/>
      <c r="D16" s="127"/>
      <c r="E16" s="127"/>
      <c r="F16" s="127"/>
    </row>
    <row r="17" spans="1:9" ht="15" customHeight="1" x14ac:dyDescent="0.25">
      <c r="A17" s="128"/>
      <c r="B17" s="716" t="s">
        <v>36</v>
      </c>
      <c r="C17" s="716"/>
      <c r="D17" s="716"/>
      <c r="E17" s="128" t="s">
        <v>45</v>
      </c>
      <c r="G17" s="65"/>
      <c r="H17" s="65"/>
      <c r="I17" s="65"/>
    </row>
    <row r="18" spans="1:9" ht="31.5" customHeight="1" x14ac:dyDescent="0.25">
      <c r="A18" s="129">
        <v>1</v>
      </c>
      <c r="B18" s="717" t="s">
        <v>3</v>
      </c>
      <c r="C18" s="717"/>
      <c r="D18" s="717"/>
      <c r="E18" s="130"/>
      <c r="G18" s="65"/>
      <c r="H18" s="65"/>
      <c r="I18" s="65"/>
    </row>
    <row r="19" spans="1:9" ht="45.75" customHeight="1" x14ac:dyDescent="0.25">
      <c r="A19" s="129">
        <v>2</v>
      </c>
      <c r="B19" s="717" t="s">
        <v>551</v>
      </c>
      <c r="C19" s="717"/>
      <c r="D19" s="717"/>
      <c r="E19" s="130"/>
      <c r="G19" s="65"/>
      <c r="H19" s="65"/>
      <c r="I19" s="65"/>
    </row>
    <row r="20" spans="1:9" ht="47.25" customHeight="1" x14ac:dyDescent="0.25">
      <c r="A20" s="129">
        <v>3</v>
      </c>
      <c r="B20" s="717" t="s">
        <v>552</v>
      </c>
      <c r="C20" s="717"/>
      <c r="D20" s="717"/>
      <c r="E20" s="130"/>
      <c r="F20" s="26"/>
      <c r="G20" s="65"/>
      <c r="H20" s="65"/>
      <c r="I20" s="65"/>
    </row>
    <row r="21" spans="1:9" ht="31.5" customHeight="1" x14ac:dyDescent="0.25">
      <c r="A21" s="129">
        <v>4</v>
      </c>
      <c r="B21" s="717" t="s">
        <v>553</v>
      </c>
      <c r="C21" s="717"/>
      <c r="D21" s="717"/>
      <c r="E21" s="130"/>
      <c r="F21" s="28"/>
      <c r="G21" s="65"/>
      <c r="H21" s="65"/>
      <c r="I21" s="65"/>
    </row>
    <row r="22" spans="1:9" ht="15" customHeight="1" x14ac:dyDescent="0.25">
      <c r="A22" s="28"/>
      <c r="B22" s="28"/>
      <c r="C22" s="28"/>
      <c r="D22" s="28"/>
      <c r="E22" s="28"/>
      <c r="F22" s="28"/>
      <c r="G22" s="65"/>
      <c r="H22" s="65"/>
      <c r="I22" s="65"/>
    </row>
    <row r="23" spans="1:9" ht="15" customHeight="1" x14ac:dyDescent="0.25">
      <c r="A23" s="28"/>
      <c r="B23" s="28"/>
      <c r="C23" s="28"/>
      <c r="D23" s="28"/>
      <c r="E23" s="28"/>
      <c r="F23" s="28"/>
      <c r="G23" s="65"/>
      <c r="H23" s="65"/>
      <c r="I23" s="65"/>
    </row>
    <row r="24" spans="1:9" ht="18" customHeight="1" x14ac:dyDescent="0.25">
      <c r="A24" s="715" t="s">
        <v>18</v>
      </c>
      <c r="B24" s="715"/>
      <c r="C24" s="715"/>
      <c r="D24" s="715"/>
      <c r="E24" s="715"/>
      <c r="F24" s="715"/>
    </row>
    <row r="25" spans="1:9" ht="15" customHeight="1" x14ac:dyDescent="0.25">
      <c r="A25" s="713" t="s">
        <v>88</v>
      </c>
      <c r="B25" s="713"/>
      <c r="C25" s="713"/>
      <c r="D25" s="713"/>
      <c r="E25" s="713"/>
      <c r="F25" s="713"/>
    </row>
    <row r="26" spans="1:9" ht="15" customHeight="1" x14ac:dyDescent="0.25">
      <c r="A26" s="713"/>
      <c r="B26" s="713"/>
      <c r="C26" s="713"/>
      <c r="D26" s="713"/>
      <c r="E26" s="713"/>
      <c r="F26" s="713"/>
      <c r="G26" s="65"/>
      <c r="H26" s="65"/>
      <c r="I26" s="65"/>
    </row>
    <row r="27" spans="1:9" ht="15" customHeight="1" x14ac:dyDescent="0.25">
      <c r="A27" s="28"/>
      <c r="B27" s="28"/>
      <c r="C27" s="28"/>
      <c r="D27" s="28"/>
      <c r="E27" s="28"/>
      <c r="F27" s="28"/>
      <c r="G27" s="65"/>
      <c r="H27" s="65"/>
      <c r="I27" s="65"/>
    </row>
    <row r="28" spans="1:9" ht="33.75" customHeight="1" x14ac:dyDescent="0.25">
      <c r="A28" s="28"/>
      <c r="B28" s="711" t="s">
        <v>554</v>
      </c>
      <c r="C28" s="718" t="s">
        <v>81</v>
      </c>
      <c r="D28" s="719"/>
      <c r="E28" s="720"/>
      <c r="F28" s="711" t="s">
        <v>35</v>
      </c>
      <c r="G28" s="709" t="s">
        <v>45</v>
      </c>
      <c r="I28" s="65"/>
    </row>
    <row r="29" spans="1:9" ht="31.5" x14ac:dyDescent="0.25">
      <c r="A29" s="28"/>
      <c r="B29" s="712"/>
      <c r="C29" s="131" t="s">
        <v>330</v>
      </c>
      <c r="D29" s="131" t="s">
        <v>331</v>
      </c>
      <c r="E29" s="131" t="s">
        <v>332</v>
      </c>
      <c r="F29" s="712"/>
      <c r="G29" s="710"/>
      <c r="I29" s="65"/>
    </row>
    <row r="30" spans="1:9" ht="63" x14ac:dyDescent="0.25">
      <c r="A30" s="28"/>
      <c r="B30" s="132" t="s">
        <v>82</v>
      </c>
      <c r="D30" s="3" t="s">
        <v>98</v>
      </c>
      <c r="E30" s="134"/>
      <c r="F30" s="135" t="s">
        <v>603</v>
      </c>
      <c r="G30" s="130"/>
      <c r="I30" s="65"/>
    </row>
    <row r="31" spans="1:9" ht="47.25" x14ac:dyDescent="0.25">
      <c r="A31" s="63"/>
      <c r="B31" s="136" t="s">
        <v>83</v>
      </c>
      <c r="C31" s="134"/>
      <c r="D31" s="134"/>
      <c r="E31" s="133" t="s">
        <v>555</v>
      </c>
      <c r="F31" s="135" t="s">
        <v>347</v>
      </c>
      <c r="G31" s="130"/>
      <c r="I31" s="65"/>
    </row>
    <row r="32" spans="1:9" ht="47.25" x14ac:dyDescent="0.25">
      <c r="A32" s="32"/>
      <c r="B32" s="136" t="s">
        <v>84</v>
      </c>
      <c r="C32" s="134"/>
      <c r="D32" s="134"/>
      <c r="E32" s="134"/>
      <c r="F32" s="135" t="s">
        <v>347</v>
      </c>
      <c r="G32" s="130"/>
      <c r="I32" s="65"/>
    </row>
    <row r="33" spans="1:9" ht="63" x14ac:dyDescent="0.25">
      <c r="A33" s="33"/>
      <c r="B33" s="136" t="s">
        <v>85</v>
      </c>
      <c r="C33" s="133" t="s">
        <v>556</v>
      </c>
      <c r="D33" s="133" t="s">
        <v>555</v>
      </c>
      <c r="E33" s="133" t="s">
        <v>555</v>
      </c>
      <c r="F33" s="135" t="s">
        <v>603</v>
      </c>
      <c r="G33" s="130"/>
      <c r="I33" s="65"/>
    </row>
    <row r="34" spans="1:9" ht="63" x14ac:dyDescent="0.25">
      <c r="A34" s="33"/>
      <c r="B34" s="137" t="s">
        <v>86</v>
      </c>
      <c r="C34" s="133" t="s">
        <v>556</v>
      </c>
      <c r="D34" s="134"/>
      <c r="E34" s="133" t="s">
        <v>557</v>
      </c>
      <c r="F34" s="135" t="s">
        <v>603</v>
      </c>
      <c r="G34" s="130"/>
      <c r="I34" s="65"/>
    </row>
    <row r="35" spans="1:9" ht="47.25" x14ac:dyDescent="0.25">
      <c r="A35" s="33"/>
      <c r="B35" s="137" t="s">
        <v>641</v>
      </c>
      <c r="C35" s="133"/>
      <c r="D35" s="134"/>
      <c r="E35" s="133" t="s">
        <v>557</v>
      </c>
      <c r="F35" s="135" t="s">
        <v>347</v>
      </c>
      <c r="G35" s="130"/>
      <c r="I35" s="65"/>
    </row>
    <row r="36" spans="1:9" ht="63" x14ac:dyDescent="0.25">
      <c r="A36" s="33"/>
      <c r="B36" s="137" t="s">
        <v>87</v>
      </c>
      <c r="C36" s="133" t="s">
        <v>558</v>
      </c>
      <c r="D36" s="134"/>
      <c r="E36" s="134"/>
      <c r="F36" s="135" t="s">
        <v>603</v>
      </c>
      <c r="G36" s="130"/>
      <c r="I36" s="65"/>
    </row>
    <row r="37" spans="1:9" ht="63" x14ac:dyDescent="0.25">
      <c r="A37" s="33"/>
      <c r="B37" s="137" t="s">
        <v>89</v>
      </c>
      <c r="C37" s="133" t="s">
        <v>558</v>
      </c>
      <c r="D37" s="134"/>
      <c r="E37" s="134"/>
      <c r="F37" s="135" t="s">
        <v>603</v>
      </c>
      <c r="G37" s="130"/>
      <c r="I37" s="65"/>
    </row>
    <row r="38" spans="1:9" ht="63" x14ac:dyDescent="0.25">
      <c r="A38" s="33"/>
      <c r="B38" s="136" t="s">
        <v>92</v>
      </c>
      <c r="C38" s="133" t="s">
        <v>559</v>
      </c>
      <c r="D38" s="133"/>
      <c r="E38" s="134"/>
      <c r="F38" s="135" t="s">
        <v>603</v>
      </c>
      <c r="G38" s="130"/>
      <c r="I38" s="65"/>
    </row>
    <row r="39" spans="1:9" ht="63" x14ac:dyDescent="0.25">
      <c r="B39" s="136" t="s">
        <v>90</v>
      </c>
      <c r="C39" s="133" t="s">
        <v>559</v>
      </c>
      <c r="D39" s="134"/>
      <c r="E39" s="134"/>
      <c r="F39" s="135" t="s">
        <v>603</v>
      </c>
      <c r="G39" s="130"/>
      <c r="I39" s="65"/>
    </row>
    <row r="40" spans="1:9" ht="63" x14ac:dyDescent="0.25">
      <c r="B40" s="137" t="s">
        <v>91</v>
      </c>
      <c r="C40" s="133" t="s">
        <v>559</v>
      </c>
      <c r="D40" s="134"/>
      <c r="E40" s="134"/>
      <c r="F40" s="135" t="s">
        <v>346</v>
      </c>
      <c r="G40" s="130"/>
      <c r="I40" s="65"/>
    </row>
    <row r="41" spans="1:9" ht="63" x14ac:dyDescent="0.25">
      <c r="B41" s="136" t="s">
        <v>93</v>
      </c>
      <c r="C41" s="133" t="s">
        <v>555</v>
      </c>
      <c r="D41" s="133"/>
      <c r="E41" s="133" t="s">
        <v>555</v>
      </c>
      <c r="F41" s="135" t="s">
        <v>346</v>
      </c>
      <c r="G41" s="130"/>
      <c r="I41" s="65"/>
    </row>
    <row r="42" spans="1:9" ht="94.5" x14ac:dyDescent="0.25">
      <c r="B42" s="136" t="s">
        <v>94</v>
      </c>
      <c r="C42" s="133" t="s">
        <v>555</v>
      </c>
      <c r="D42" s="133" t="s">
        <v>555</v>
      </c>
      <c r="E42" s="134"/>
      <c r="F42" s="135" t="s">
        <v>603</v>
      </c>
      <c r="G42" s="130"/>
      <c r="I42" s="65"/>
    </row>
    <row r="43" spans="1:9" ht="63" x14ac:dyDescent="0.25">
      <c r="B43" s="136" t="s">
        <v>95</v>
      </c>
      <c r="C43" s="133" t="s">
        <v>555</v>
      </c>
      <c r="D43" s="133" t="s">
        <v>555</v>
      </c>
      <c r="E43" s="133"/>
      <c r="F43" s="135" t="s">
        <v>603</v>
      </c>
      <c r="G43" s="130"/>
      <c r="I43" s="65"/>
    </row>
    <row r="44" spans="1:9" ht="63" x14ac:dyDescent="0.25">
      <c r="B44" s="136" t="s">
        <v>96</v>
      </c>
      <c r="C44" s="133" t="s">
        <v>555</v>
      </c>
      <c r="D44" s="134"/>
      <c r="E44" s="134"/>
      <c r="F44" s="135" t="s">
        <v>603</v>
      </c>
      <c r="G44" s="130"/>
      <c r="I44" s="65"/>
    </row>
    <row r="45" spans="1:9" ht="47.25" x14ac:dyDescent="0.25">
      <c r="B45" s="136" t="s">
        <v>605</v>
      </c>
      <c r="C45" s="134"/>
      <c r="D45" s="134"/>
      <c r="E45" s="133" t="s">
        <v>555</v>
      </c>
      <c r="F45" s="135" t="s">
        <v>347</v>
      </c>
      <c r="G45" s="130"/>
      <c r="I45" s="65"/>
    </row>
    <row r="46" spans="1:9" ht="47.25" x14ac:dyDescent="0.25">
      <c r="B46" s="137" t="s">
        <v>642</v>
      </c>
      <c r="C46" s="133"/>
      <c r="D46" s="134"/>
      <c r="E46" s="133" t="s">
        <v>555</v>
      </c>
      <c r="F46" s="135" t="s">
        <v>347</v>
      </c>
      <c r="G46" s="130"/>
      <c r="I46" s="65"/>
    </row>
    <row r="47" spans="1:9" ht="47.25" x14ac:dyDescent="0.25">
      <c r="B47" s="136" t="s">
        <v>643</v>
      </c>
      <c r="C47" s="133"/>
      <c r="D47" s="134"/>
      <c r="E47" s="133" t="s">
        <v>555</v>
      </c>
      <c r="F47" s="135" t="s">
        <v>347</v>
      </c>
      <c r="G47" s="130"/>
      <c r="I47" s="65"/>
    </row>
    <row r="48" spans="1:9" ht="47.25" x14ac:dyDescent="0.25">
      <c r="B48" s="137" t="s">
        <v>485</v>
      </c>
      <c r="C48" s="133"/>
      <c r="D48" s="134"/>
      <c r="E48" s="133" t="s">
        <v>555</v>
      </c>
      <c r="F48" s="135" t="s">
        <v>347</v>
      </c>
      <c r="G48" s="130"/>
      <c r="I48" s="65"/>
    </row>
    <row r="49" spans="2:9" ht="47.25" x14ac:dyDescent="0.25">
      <c r="B49" s="137" t="s">
        <v>499</v>
      </c>
      <c r="C49" s="133"/>
      <c r="D49" s="134"/>
      <c r="E49" s="133" t="s">
        <v>555</v>
      </c>
      <c r="F49" s="135" t="s">
        <v>347</v>
      </c>
      <c r="G49" s="130"/>
      <c r="I49" s="65"/>
    </row>
    <row r="50" spans="2:9" ht="63" x14ac:dyDescent="0.25">
      <c r="B50" s="137" t="s">
        <v>97</v>
      </c>
      <c r="C50" s="133" t="s">
        <v>555</v>
      </c>
      <c r="D50" s="133" t="s">
        <v>555</v>
      </c>
      <c r="E50" s="133" t="s">
        <v>555</v>
      </c>
      <c r="F50" s="135" t="s">
        <v>603</v>
      </c>
      <c r="G50" s="130"/>
      <c r="I50" s="65"/>
    </row>
    <row r="51" spans="2:9" ht="15.75" x14ac:dyDescent="0.25">
      <c r="G51" s="65"/>
      <c r="H51" s="65"/>
      <c r="I51" s="65"/>
    </row>
    <row r="52" spans="2:9" ht="15.75" x14ac:dyDescent="0.25">
      <c r="G52" s="65"/>
      <c r="H52" s="65"/>
      <c r="I52" s="65"/>
    </row>
    <row r="53" spans="2:9" ht="15.75" x14ac:dyDescent="0.25">
      <c r="G53" s="65"/>
      <c r="H53" s="65"/>
      <c r="I53" s="65"/>
    </row>
    <row r="54" spans="2:9" ht="15.75" x14ac:dyDescent="0.25">
      <c r="G54" s="65"/>
      <c r="H54" s="65"/>
      <c r="I54" s="65"/>
    </row>
    <row r="55" spans="2:9" ht="15.75" x14ac:dyDescent="0.25">
      <c r="G55" s="65"/>
      <c r="H55" s="65"/>
      <c r="I55" s="65"/>
    </row>
    <row r="56" spans="2:9" ht="15.75" x14ac:dyDescent="0.25">
      <c r="G56" s="65"/>
      <c r="H56" s="65"/>
      <c r="I56" s="65"/>
    </row>
    <row r="57" spans="2:9" ht="15.75" x14ac:dyDescent="0.25">
      <c r="G57" s="65"/>
      <c r="H57" s="65"/>
      <c r="I57" s="65"/>
    </row>
    <row r="58" spans="2:9" ht="15.75" x14ac:dyDescent="0.25">
      <c r="G58" s="65"/>
      <c r="H58" s="65"/>
      <c r="I58" s="65"/>
    </row>
    <row r="59" spans="2:9" ht="15.75" x14ac:dyDescent="0.25">
      <c r="G59" s="65"/>
      <c r="H59" s="65"/>
      <c r="I59" s="65"/>
    </row>
    <row r="60" spans="2:9" ht="15.75" x14ac:dyDescent="0.25">
      <c r="G60" s="65"/>
      <c r="H60" s="65"/>
      <c r="I60" s="65"/>
    </row>
    <row r="61" spans="2:9" ht="15.75" x14ac:dyDescent="0.25">
      <c r="G61" s="65"/>
      <c r="H61" s="65"/>
      <c r="I61" s="65"/>
    </row>
    <row r="62" spans="2:9" ht="15.75" x14ac:dyDescent="0.25">
      <c r="G62" s="65"/>
      <c r="H62" s="65"/>
      <c r="I62" s="65"/>
    </row>
    <row r="63" spans="2:9" ht="15.75" x14ac:dyDescent="0.25">
      <c r="G63" s="65"/>
      <c r="H63" s="65"/>
      <c r="I63" s="65"/>
    </row>
    <row r="64" spans="2:9" ht="15.75" x14ac:dyDescent="0.25">
      <c r="G64" s="65"/>
      <c r="H64" s="65"/>
      <c r="I64" s="65"/>
    </row>
    <row r="65" spans="7:9" ht="15.75" x14ac:dyDescent="0.25">
      <c r="G65" s="65"/>
      <c r="H65" s="65"/>
      <c r="I65" s="65"/>
    </row>
    <row r="66" spans="7:9" ht="15.75" x14ac:dyDescent="0.25">
      <c r="G66" s="65"/>
      <c r="H66" s="65"/>
      <c r="I66" s="65"/>
    </row>
    <row r="67" spans="7:9" ht="15.75" x14ac:dyDescent="0.25">
      <c r="G67" s="65"/>
      <c r="H67" s="65"/>
      <c r="I67" s="65"/>
    </row>
    <row r="68" spans="7:9" ht="15.75" x14ac:dyDescent="0.25">
      <c r="G68" s="65"/>
      <c r="H68" s="65"/>
      <c r="I68" s="65"/>
    </row>
    <row r="69" spans="7:9" ht="15.75" x14ac:dyDescent="0.25">
      <c r="G69" s="65"/>
      <c r="H69" s="65"/>
      <c r="I69" s="65"/>
    </row>
    <row r="70" spans="7:9" ht="15.75" x14ac:dyDescent="0.25">
      <c r="G70" s="65"/>
      <c r="H70" s="65"/>
      <c r="I70" s="65"/>
    </row>
    <row r="71" spans="7:9" ht="15.75" x14ac:dyDescent="0.25">
      <c r="G71" s="65"/>
      <c r="H71" s="65"/>
      <c r="I71" s="65"/>
    </row>
    <row r="72" spans="7:9" ht="15.75" x14ac:dyDescent="0.25">
      <c r="G72" s="65"/>
      <c r="H72" s="65"/>
      <c r="I72" s="65"/>
    </row>
    <row r="73" spans="7:9" ht="15.75" x14ac:dyDescent="0.25">
      <c r="G73" s="65"/>
      <c r="H73" s="65"/>
      <c r="I73" s="65"/>
    </row>
    <row r="74" spans="7:9" ht="15.75" x14ac:dyDescent="0.25">
      <c r="G74" s="65"/>
      <c r="H74" s="65"/>
      <c r="I74" s="65"/>
    </row>
    <row r="75" spans="7:9" ht="15.75" x14ac:dyDescent="0.25">
      <c r="G75" s="65"/>
      <c r="H75" s="65"/>
      <c r="I75" s="65"/>
    </row>
    <row r="76" spans="7:9" ht="15.75" x14ac:dyDescent="0.25">
      <c r="G76" s="65"/>
      <c r="H76" s="65"/>
      <c r="I76" s="65"/>
    </row>
    <row r="77" spans="7:9" ht="15.75" x14ac:dyDescent="0.25">
      <c r="G77" s="65"/>
      <c r="H77" s="65"/>
      <c r="I77" s="65"/>
    </row>
    <row r="78" spans="7:9" ht="15.75" x14ac:dyDescent="0.25">
      <c r="G78" s="65"/>
      <c r="H78" s="65"/>
      <c r="I78" s="65"/>
    </row>
    <row r="79" spans="7:9" ht="15.75" x14ac:dyDescent="0.25">
      <c r="G79" s="65"/>
      <c r="H79" s="65"/>
      <c r="I79" s="65"/>
    </row>
    <row r="80" spans="7:9" ht="15.75" x14ac:dyDescent="0.25">
      <c r="G80" s="65"/>
      <c r="H80" s="65"/>
      <c r="I80" s="65"/>
    </row>
    <row r="81" spans="7:9" ht="15.75" x14ac:dyDescent="0.25">
      <c r="G81" s="65"/>
      <c r="H81" s="65"/>
      <c r="I81" s="65"/>
    </row>
    <row r="82" spans="7:9" ht="15.75" x14ac:dyDescent="0.25">
      <c r="G82" s="65"/>
      <c r="H82" s="65"/>
      <c r="I82" s="65"/>
    </row>
    <row r="83" spans="7:9" ht="15.75" x14ac:dyDescent="0.25">
      <c r="G83" s="65"/>
      <c r="H83" s="65"/>
      <c r="I83" s="65"/>
    </row>
    <row r="84" spans="7:9" ht="15.75" x14ac:dyDescent="0.25">
      <c r="G84" s="65"/>
      <c r="H84" s="65"/>
      <c r="I84" s="65"/>
    </row>
    <row r="85" spans="7:9" ht="15.75" x14ac:dyDescent="0.25">
      <c r="G85" s="65"/>
      <c r="H85" s="65"/>
      <c r="I85" s="65"/>
    </row>
    <row r="86" spans="7:9" ht="15.75" x14ac:dyDescent="0.25">
      <c r="G86" s="65"/>
      <c r="H86" s="65"/>
      <c r="I86" s="65"/>
    </row>
    <row r="87" spans="7:9" ht="15.75" x14ac:dyDescent="0.25">
      <c r="G87" s="65"/>
      <c r="H87" s="65"/>
      <c r="I87" s="65"/>
    </row>
    <row r="88" spans="7:9" ht="15.75" x14ac:dyDescent="0.25">
      <c r="G88" s="65"/>
      <c r="H88" s="65"/>
      <c r="I88" s="65"/>
    </row>
    <row r="89" spans="7:9" ht="15.75" x14ac:dyDescent="0.25">
      <c r="G89" s="65"/>
      <c r="H89" s="65"/>
      <c r="I89" s="65"/>
    </row>
    <row r="90" spans="7:9" ht="15.75" x14ac:dyDescent="0.25">
      <c r="G90" s="65"/>
      <c r="H90" s="65"/>
      <c r="I90" s="65"/>
    </row>
    <row r="91" spans="7:9" ht="15.75" x14ac:dyDescent="0.25">
      <c r="G91" s="65"/>
      <c r="H91" s="65"/>
      <c r="I91" s="65"/>
    </row>
    <row r="92" spans="7:9" ht="15.75" x14ac:dyDescent="0.25">
      <c r="G92" s="65"/>
      <c r="H92" s="65"/>
      <c r="I92" s="65"/>
    </row>
    <row r="93" spans="7:9" ht="15.75" x14ac:dyDescent="0.25">
      <c r="G93" s="65"/>
      <c r="H93" s="65"/>
      <c r="I93" s="65"/>
    </row>
    <row r="94" spans="7:9" ht="15.75" x14ac:dyDescent="0.25">
      <c r="G94" s="65"/>
      <c r="H94" s="65"/>
      <c r="I94" s="65"/>
    </row>
    <row r="95" spans="7:9" ht="15.75" x14ac:dyDescent="0.25">
      <c r="G95" s="65"/>
      <c r="H95" s="65"/>
      <c r="I95" s="65"/>
    </row>
    <row r="96" spans="7:9" ht="15.75" x14ac:dyDescent="0.25">
      <c r="G96" s="65"/>
      <c r="H96" s="65"/>
      <c r="I96" s="65"/>
    </row>
    <row r="97" spans="7:9" ht="15.75" x14ac:dyDescent="0.25">
      <c r="G97" s="65"/>
      <c r="H97" s="65"/>
      <c r="I97" s="65"/>
    </row>
    <row r="98" spans="7:9" ht="15.75" x14ac:dyDescent="0.25">
      <c r="G98" s="65"/>
      <c r="H98" s="65"/>
      <c r="I98" s="65"/>
    </row>
    <row r="99" spans="7:9" ht="15.75" x14ac:dyDescent="0.25">
      <c r="G99" s="65"/>
      <c r="H99" s="65"/>
      <c r="I99" s="65"/>
    </row>
    <row r="100" spans="7:9" ht="15.75" x14ac:dyDescent="0.25">
      <c r="G100" s="65"/>
      <c r="H100" s="65"/>
      <c r="I100" s="65"/>
    </row>
    <row r="101" spans="7:9" ht="15.75" x14ac:dyDescent="0.25">
      <c r="G101" s="65"/>
      <c r="H101" s="65"/>
      <c r="I101" s="65"/>
    </row>
    <row r="102" spans="7:9" ht="15.75" x14ac:dyDescent="0.25">
      <c r="G102" s="65"/>
      <c r="H102" s="65"/>
      <c r="I102" s="65"/>
    </row>
    <row r="103" spans="7:9" ht="15.75" x14ac:dyDescent="0.25">
      <c r="G103" s="65"/>
      <c r="H103" s="65"/>
      <c r="I103" s="65"/>
    </row>
    <row r="104" spans="7:9" ht="15.75" x14ac:dyDescent="0.25">
      <c r="G104" s="65"/>
      <c r="H104" s="65"/>
      <c r="I104" s="65"/>
    </row>
    <row r="105" spans="7:9" ht="15.75" x14ac:dyDescent="0.25">
      <c r="G105" s="65"/>
      <c r="H105" s="65"/>
      <c r="I105" s="65"/>
    </row>
    <row r="106" spans="7:9" ht="15.75" x14ac:dyDescent="0.25">
      <c r="G106" s="65"/>
      <c r="H106" s="65"/>
      <c r="I106" s="65"/>
    </row>
    <row r="107" spans="7:9" ht="15.75" x14ac:dyDescent="0.25">
      <c r="G107" s="65"/>
      <c r="H107" s="65"/>
      <c r="I107" s="65"/>
    </row>
    <row r="108" spans="7:9" ht="15.75" x14ac:dyDescent="0.25">
      <c r="G108" s="65"/>
      <c r="H108" s="65"/>
      <c r="I108" s="65"/>
    </row>
    <row r="109" spans="7:9" ht="15.75" x14ac:dyDescent="0.25">
      <c r="G109" s="65"/>
      <c r="H109" s="65"/>
      <c r="I109" s="65"/>
    </row>
    <row r="110" spans="7:9" ht="15.75" x14ac:dyDescent="0.25">
      <c r="G110" s="65"/>
      <c r="H110" s="65"/>
      <c r="I110" s="65"/>
    </row>
    <row r="111" spans="7:9" ht="15.75" x14ac:dyDescent="0.25">
      <c r="G111" s="65"/>
      <c r="H111" s="65"/>
      <c r="I111" s="65"/>
    </row>
  </sheetData>
  <sheetProtection algorithmName="SHA-512" hashValue="Q3qeR3ECmu0ZDQcsnEOSATmGUAG0+1/O9DDd4Ih3fCJVOE+OSwa4Z2X+N+TrBf1iKc9Havzij7vNgcRsWBYtTg==" saltValue="P6xzWyKaUBMm6ryJ6Y/HLA==" spinCount="100000" sheet="1" objects="1" scenarios="1"/>
  <mergeCells count="21">
    <mergeCell ref="G28:G29"/>
    <mergeCell ref="F28:F29"/>
    <mergeCell ref="A9:F12"/>
    <mergeCell ref="A15:F15"/>
    <mergeCell ref="A14:F14"/>
    <mergeCell ref="B17:D17"/>
    <mergeCell ref="A24:F24"/>
    <mergeCell ref="B28:B29"/>
    <mergeCell ref="B18:D18"/>
    <mergeCell ref="B19:D19"/>
    <mergeCell ref="B20:D20"/>
    <mergeCell ref="B21:D21"/>
    <mergeCell ref="A25:F26"/>
    <mergeCell ref="C28:E28"/>
    <mergeCell ref="A8:F8"/>
    <mergeCell ref="A1:F1"/>
    <mergeCell ref="A2:F2"/>
    <mergeCell ref="A3:F3"/>
    <mergeCell ref="A4:F4"/>
    <mergeCell ref="A5:F5"/>
    <mergeCell ref="A7:F7"/>
  </mergeCells>
  <pageMargins left="0.7" right="0.7" top="0.98479166666666662" bottom="0.75" header="0.3" footer="0.3"/>
  <pageSetup scale="57" fitToHeight="0" orientation="landscape" r:id="rId1"/>
  <headerFooter>
    <oddHeader>&amp;C&amp;G</oddHeader>
    <oddFooter>&amp;L&amp;"Avenir LT Std 35 Light,Regular"&amp;12&amp;K000000FINAL October 1, 2019&amp;C&amp;"Avenir LT Std 35 Light,Regular"&amp;12Page &amp;P of &amp;N&amp;R&amp;"Avenir LT Std 35 Light,Regular"&amp;12&amp;K000000&amp;A</oddFooter>
  </headerFooter>
  <rowBreaks count="1" manualBreakCount="1">
    <brk id="23" max="16383" man="1"/>
  </rowBreaks>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'Defaults &lt;HIDE&gt;'!$B$11:$B$12</xm:f>
          </x14:formula1>
          <xm:sqref>G30:G50</xm:sqref>
        </x14:dataValidation>
        <x14:dataValidation type="list" allowBlank="1" showInputMessage="1" showErrorMessage="1">
          <x14:formula1>
            <xm:f>'Defaults &lt;HIDE&gt;'!$B$11:$B$12</xm:f>
          </x14:formula1>
          <xm:sqref>E18:E21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Y32"/>
  <sheetViews>
    <sheetView showWhiteSpace="0" topLeftCell="A2" zoomScaleNormal="100" workbookViewId="0">
      <selection activeCell="A3" sqref="A3"/>
    </sheetView>
  </sheetViews>
  <sheetFormatPr defaultColWidth="30.5703125" defaultRowHeight="15" x14ac:dyDescent="0.25"/>
  <cols>
    <col min="1" max="1" width="30.5703125" style="12"/>
    <col min="2" max="31" width="30.5703125" style="12" customWidth="1"/>
    <col min="32" max="32" width="30.5703125" customWidth="1"/>
    <col min="33" max="33" width="30.5703125" style="12" customWidth="1"/>
    <col min="34" max="34" width="30.5703125" style="12" hidden="1" customWidth="1"/>
    <col min="35" max="40" width="30.5703125" style="12" customWidth="1"/>
    <col min="41" max="41" width="30.5703125" style="12" hidden="1" customWidth="1"/>
    <col min="42" max="56" width="30.5703125" style="12" customWidth="1"/>
    <col min="57" max="61" width="30.5703125" style="403" customWidth="1"/>
    <col min="62" max="62" width="30.5703125" style="403" hidden="1" customWidth="1"/>
    <col min="63" max="63" width="30.5703125" style="12" hidden="1" customWidth="1"/>
    <col min="64" max="68" width="30.5703125" style="403" hidden="1" customWidth="1"/>
    <col min="72" max="77" width="30.5703125" style="12" hidden="1" customWidth="1"/>
    <col min="78" max="16384" width="30.5703125" style="12"/>
  </cols>
  <sheetData>
    <row r="1" spans="1:71" hidden="1" x14ac:dyDescent="0.25">
      <c r="A1" s="13" t="s">
        <v>373</v>
      </c>
      <c r="B1" s="13" t="s">
        <v>374</v>
      </c>
      <c r="C1" s="13" t="s">
        <v>375</v>
      </c>
      <c r="D1" s="13" t="s">
        <v>376</v>
      </c>
      <c r="E1" s="13" t="s">
        <v>377</v>
      </c>
      <c r="F1" s="13" t="s">
        <v>378</v>
      </c>
      <c r="G1" s="13" t="s">
        <v>379</v>
      </c>
      <c r="H1" s="13" t="s">
        <v>380</v>
      </c>
      <c r="I1" s="13" t="s">
        <v>381</v>
      </c>
      <c r="J1" s="13" t="s">
        <v>382</v>
      </c>
      <c r="K1" s="13" t="s">
        <v>383</v>
      </c>
      <c r="L1" s="13" t="s">
        <v>384</v>
      </c>
      <c r="M1" s="13" t="s">
        <v>385</v>
      </c>
      <c r="N1" s="13" t="s">
        <v>386</v>
      </c>
      <c r="O1" s="13" t="s">
        <v>387</v>
      </c>
      <c r="P1" s="13" t="s">
        <v>388</v>
      </c>
      <c r="Q1" s="14" t="s">
        <v>389</v>
      </c>
      <c r="R1" s="13" t="s">
        <v>390</v>
      </c>
      <c r="S1" s="13" t="s">
        <v>391</v>
      </c>
      <c r="T1" s="13" t="s">
        <v>392</v>
      </c>
      <c r="U1" s="13" t="s">
        <v>393</v>
      </c>
      <c r="V1" s="13" t="s">
        <v>394</v>
      </c>
      <c r="W1" s="13" t="s">
        <v>395</v>
      </c>
      <c r="X1" s="13" t="s">
        <v>396</v>
      </c>
      <c r="Y1" s="13" t="s">
        <v>397</v>
      </c>
      <c r="Z1" s="13" t="s">
        <v>398</v>
      </c>
      <c r="AA1" s="13" t="s">
        <v>399</v>
      </c>
      <c r="AB1" s="13" t="s">
        <v>400</v>
      </c>
      <c r="AC1" s="13" t="s">
        <v>401</v>
      </c>
      <c r="AD1" s="13" t="s">
        <v>638</v>
      </c>
      <c r="AE1" s="13" t="s">
        <v>637</v>
      </c>
      <c r="AF1" s="13" t="s">
        <v>636</v>
      </c>
      <c r="AG1" s="15" t="s">
        <v>402</v>
      </c>
      <c r="AH1" s="15" t="s">
        <v>635</v>
      </c>
      <c r="AI1" s="416" t="s">
        <v>634</v>
      </c>
      <c r="AJ1" s="16" t="s">
        <v>403</v>
      </c>
      <c r="AK1" s="13" t="s">
        <v>404</v>
      </c>
      <c r="AL1" s="13" t="s">
        <v>405</v>
      </c>
      <c r="AM1" s="14" t="s">
        <v>406</v>
      </c>
      <c r="AN1" s="14" t="s">
        <v>407</v>
      </c>
      <c r="AO1" s="14" t="s">
        <v>633</v>
      </c>
      <c r="AP1" s="14" t="s">
        <v>632</v>
      </c>
      <c r="AQ1" s="14" t="s">
        <v>631</v>
      </c>
      <c r="AR1" s="14" t="s">
        <v>630</v>
      </c>
      <c r="AS1" s="13" t="s">
        <v>408</v>
      </c>
      <c r="AT1" s="13" t="s">
        <v>409</v>
      </c>
      <c r="AU1" s="13" t="s">
        <v>413</v>
      </c>
      <c r="AV1" s="13" t="s">
        <v>410</v>
      </c>
      <c r="AW1" s="13" t="s">
        <v>411</v>
      </c>
      <c r="AX1" s="13" t="s">
        <v>412</v>
      </c>
      <c r="AY1" s="13" t="s">
        <v>414</v>
      </c>
      <c r="AZ1" s="13" t="s">
        <v>415</v>
      </c>
      <c r="BA1" s="13" t="s">
        <v>416</v>
      </c>
      <c r="BB1" s="13" t="s">
        <v>417</v>
      </c>
      <c r="BC1" s="414" t="s">
        <v>418</v>
      </c>
      <c r="BD1" s="414" t="s">
        <v>419</v>
      </c>
      <c r="BE1" s="414" t="s">
        <v>420</v>
      </c>
      <c r="BF1" s="414" t="s">
        <v>421</v>
      </c>
      <c r="BG1" s="414" t="s">
        <v>422</v>
      </c>
      <c r="BH1" s="414" t="s">
        <v>423</v>
      </c>
      <c r="BI1" s="13" t="s">
        <v>424</v>
      </c>
      <c r="BJ1" s="415" t="s">
        <v>425</v>
      </c>
      <c r="BK1" s="415" t="s">
        <v>426</v>
      </c>
      <c r="BL1" s="414" t="s">
        <v>427</v>
      </c>
      <c r="BM1" s="414" t="s">
        <v>428</v>
      </c>
      <c r="BN1" s="414" t="s">
        <v>429</v>
      </c>
      <c r="BO1" s="414" t="s">
        <v>430</v>
      </c>
      <c r="BP1" s="414" t="s">
        <v>431</v>
      </c>
      <c r="BQ1" s="12"/>
      <c r="BR1" s="12"/>
      <c r="BS1" s="12"/>
    </row>
    <row r="2" spans="1:71" ht="63.75" customHeight="1" x14ac:dyDescent="0.25">
      <c r="A2" s="413" t="s">
        <v>432</v>
      </c>
      <c r="B2" s="413" t="s">
        <v>433</v>
      </c>
      <c r="C2" s="413" t="s">
        <v>434</v>
      </c>
      <c r="D2" s="413" t="s">
        <v>435</v>
      </c>
      <c r="E2" s="413" t="s">
        <v>436</v>
      </c>
      <c r="F2" s="413" t="s">
        <v>437</v>
      </c>
      <c r="G2" s="413" t="s">
        <v>438</v>
      </c>
      <c r="H2" s="413" t="s">
        <v>439</v>
      </c>
      <c r="I2" s="413" t="s">
        <v>440</v>
      </c>
      <c r="J2" s="412" t="s">
        <v>441</v>
      </c>
      <c r="K2" s="412" t="s">
        <v>442</v>
      </c>
      <c r="L2" s="413" t="s">
        <v>443</v>
      </c>
      <c r="M2" s="412" t="s">
        <v>444</v>
      </c>
      <c r="N2" s="411" t="s">
        <v>445</v>
      </c>
      <c r="O2" s="411" t="s">
        <v>446</v>
      </c>
      <c r="P2" s="411" t="s">
        <v>447</v>
      </c>
      <c r="Q2" s="411" t="s">
        <v>448</v>
      </c>
      <c r="R2" s="408" t="s">
        <v>449</v>
      </c>
      <c r="S2" s="408" t="s">
        <v>450</v>
      </c>
      <c r="T2" s="408" t="s">
        <v>451</v>
      </c>
      <c r="U2" s="408" t="s">
        <v>452</v>
      </c>
      <c r="V2" s="408" t="s">
        <v>453</v>
      </c>
      <c r="W2" s="408" t="s">
        <v>454</v>
      </c>
      <c r="X2" s="408" t="s">
        <v>455</v>
      </c>
      <c r="Y2" s="408" t="s">
        <v>456</v>
      </c>
      <c r="Z2" s="408" t="s">
        <v>629</v>
      </c>
      <c r="AA2" s="408" t="s">
        <v>628</v>
      </c>
      <c r="AB2" s="408" t="s">
        <v>627</v>
      </c>
      <c r="AC2" s="408" t="s">
        <v>626</v>
      </c>
      <c r="AD2" s="408" t="s">
        <v>625</v>
      </c>
      <c r="AE2" s="408" t="s">
        <v>624</v>
      </c>
      <c r="AF2" s="408" t="s">
        <v>623</v>
      </c>
      <c r="AG2" s="410" t="s">
        <v>51</v>
      </c>
      <c r="AH2" s="410" t="s">
        <v>622</v>
      </c>
      <c r="AI2" s="410" t="s">
        <v>621</v>
      </c>
      <c r="AJ2" s="408" t="s">
        <v>457</v>
      </c>
      <c r="AK2" s="408" t="s">
        <v>52</v>
      </c>
      <c r="AL2" s="408" t="s">
        <v>53</v>
      </c>
      <c r="AM2" s="408" t="s">
        <v>54</v>
      </c>
      <c r="AN2" s="408" t="s">
        <v>55</v>
      </c>
      <c r="AO2" s="408" t="s">
        <v>620</v>
      </c>
      <c r="AP2" s="409" t="s">
        <v>619</v>
      </c>
      <c r="AQ2" s="409" t="s">
        <v>618</v>
      </c>
      <c r="AR2" s="409" t="s">
        <v>617</v>
      </c>
      <c r="AS2" s="408" t="s">
        <v>458</v>
      </c>
      <c r="AT2" s="406" t="s">
        <v>459</v>
      </c>
      <c r="AU2" s="406" t="s">
        <v>460</v>
      </c>
      <c r="AV2" s="406" t="s">
        <v>616</v>
      </c>
      <c r="AW2" s="406" t="s">
        <v>615</v>
      </c>
      <c r="AX2" s="406" t="s">
        <v>614</v>
      </c>
      <c r="AY2" s="406" t="s">
        <v>613</v>
      </c>
      <c r="AZ2" s="406" t="s">
        <v>612</v>
      </c>
      <c r="BA2" s="406" t="s">
        <v>611</v>
      </c>
      <c r="BB2" s="406" t="s">
        <v>610</v>
      </c>
      <c r="BC2" s="407" t="s">
        <v>461</v>
      </c>
      <c r="BD2" s="407" t="s">
        <v>462</v>
      </c>
      <c r="BE2" s="407" t="s">
        <v>463</v>
      </c>
      <c r="BF2" s="407" t="s">
        <v>464</v>
      </c>
      <c r="BG2" s="407" t="s">
        <v>465</v>
      </c>
      <c r="BH2" s="407" t="s">
        <v>466</v>
      </c>
      <c r="BI2" s="406" t="s">
        <v>467</v>
      </c>
      <c r="BJ2" s="405" t="s">
        <v>468</v>
      </c>
      <c r="BK2" s="405" t="s">
        <v>469</v>
      </c>
      <c r="BL2" s="405" t="s">
        <v>470</v>
      </c>
      <c r="BM2" s="405" t="s">
        <v>471</v>
      </c>
      <c r="BN2" s="405" t="s">
        <v>472</v>
      </c>
      <c r="BO2" s="405" t="s">
        <v>473</v>
      </c>
      <c r="BP2" s="405" t="s">
        <v>474</v>
      </c>
      <c r="BQ2" s="12"/>
      <c r="BR2" s="12"/>
      <c r="BS2" s="12"/>
    </row>
    <row r="3" spans="1:71" x14ac:dyDescent="0.25">
      <c r="A3" s="12" t="s">
        <v>475</v>
      </c>
      <c r="B3" s="12" t="s">
        <v>48</v>
      </c>
      <c r="D3" s="12">
        <f>'Project Info'!E20</f>
        <v>0</v>
      </c>
      <c r="G3" s="12">
        <f>'Project Info'!E22</f>
        <v>0</v>
      </c>
      <c r="I3" s="17"/>
      <c r="J3" s="17"/>
      <c r="K3" s="17"/>
      <c r="L3" s="17">
        <f>'Project Info'!E32</f>
        <v>0</v>
      </c>
      <c r="M3" s="17"/>
      <c r="N3" s="12">
        <f>ROUND('Project Info'!E31,0)</f>
        <v>0</v>
      </c>
      <c r="O3" s="12">
        <f>ROUND('Project Info'!E28,0)</f>
        <v>0</v>
      </c>
      <c r="Q3" s="12">
        <f>ROUND('Project Info'!E30,0)</f>
        <v>0</v>
      </c>
      <c r="R3" s="417">
        <v>43742</v>
      </c>
      <c r="S3" s="18">
        <f>'Project Info'!E33</f>
        <v>0</v>
      </c>
      <c r="T3" s="18" t="e">
        <f>ROUND('GHG Summary'!E20,0)</f>
        <v>#VALUE!</v>
      </c>
      <c r="AA3" s="18" t="e">
        <f>ROUND('Co-benefits Summary'!G19,0)</f>
        <v>#VALUE!</v>
      </c>
      <c r="AB3" s="18" t="e">
        <f>ROUND('Co-benefits Summary'!G21,0)</f>
        <v>#VALUE!</v>
      </c>
      <c r="AC3" s="18" t="e">
        <f>ROUND('Co-benefits Summary'!G20,0)</f>
        <v>#VALUE!</v>
      </c>
      <c r="AD3" s="18" t="e">
        <f>ROUND('Co-benefits Summary'!F19,0)</f>
        <v>#VALUE!</v>
      </c>
      <c r="AE3" s="18" t="e">
        <f>ROUND('Co-benefits Summary'!F21,0)</f>
        <v>#VALUE!</v>
      </c>
      <c r="AF3" s="18" t="e">
        <f>ROUND('Co-benefits Summary'!F20,0)</f>
        <v>#VALUE!</v>
      </c>
      <c r="AG3" s="18" t="e">
        <f>ROUND('Co-benefits Summary'!E13,0)</f>
        <v>#VALUE!</v>
      </c>
      <c r="AJ3" s="18"/>
      <c r="AK3" s="18" t="e">
        <f>ROUND('Co-benefits Summary'!E14,0)</f>
        <v>#VALUE!</v>
      </c>
      <c r="AL3" s="18" t="e">
        <f>ROUND('Co-benefits Summary'!E15,0)</f>
        <v>#VALUE!</v>
      </c>
      <c r="AM3" s="18" t="e">
        <f>ROUND('Co-benefits Summary'!E17,0)</f>
        <v>#VALUE!</v>
      </c>
      <c r="AN3" s="18" t="e">
        <f>ROUND('Co-benefits Summary'!E16,0)</f>
        <v>#VALUE!</v>
      </c>
      <c r="AP3" s="404"/>
      <c r="AQ3" s="404"/>
      <c r="AR3" s="404"/>
      <c r="BC3" s="403">
        <f>IF(Table13[[#This Row],[Benefits Criteria Table
Step 1: Disadvantaged Community? (Y/N)]]="Yes",Table13[[#This Row],[Count]],0)</f>
        <v>0</v>
      </c>
      <c r="BD3" s="403">
        <f>IF(Table13[[#This Row],[Benefits Criteria Table
Step 1: Disadvantaged Community? (Y/N)]]="Yes",Table13[[#This Row],[Total GGRF Funding Amount from this Program ($)]],0)</f>
        <v>0</v>
      </c>
      <c r="BE3" s="403">
        <f>IF(Table13[[#This Row],[Benefits Criteria Table
Step 1: Low-income Community or Low-income Household? (Y/N)]]="Yes",Table13[[#This Row],[Count]],0)</f>
        <v>0</v>
      </c>
      <c r="BF3" s="403">
        <f>IF(Table13[[#This Row],[Benefits Criteria Table
Step 1: Low-income Community or Low-income Household? (Y/N)]]="Yes",Table13[[#This Row],[Total GGRF Funding Amount from this Program ($)]],0)</f>
        <v>0</v>
      </c>
      <c r="BG3" s="403">
        <f>IF(Table13[[#This Row],[Benefits Criteria Table
Step 1: Low-income 1/2-mile Buffer Region? (Y/N)]]="Yes",Table13[[#This Row],[Count]],0)</f>
        <v>0</v>
      </c>
      <c r="BH3" s="403">
        <f>IF(Table13[[#This Row],[Benefits Criteria Table
Step 1: Low-income 1/2-mile Buffer Region? (Y/N)]]="Yes",Table13[[#This Row],[Total GGRF Funding Amount from this Program ($)]],0)</f>
        <v>0</v>
      </c>
      <c r="BI3" s="12"/>
      <c r="BJ3" s="403" t="str">
        <f>IF(Table13[[#This Row],[Benefits Criteria Table
Step 1: Disadvantaged Community? (Y/N)]]="YES",IF(Table13[[#This Row],[Select a Priority Population]]="Disadvantaged Community",Table13[[#This Row],[Count]],0),"")</f>
        <v/>
      </c>
      <c r="BK3" s="403" t="str">
        <f>IF(Table13[[#This Row],[Benefits Criteria Table
Step 1: Disadvantaged Community? (Y/N)]]="YES",IF(Table13[[#This Row],[Select a Priority Population]]="Disadvantaged Community",Table13[[#This Row],[Qualifying Disadvantaged Community Benefit Amount ($)]],0),"")</f>
        <v/>
      </c>
      <c r="BL3" s="403">
        <f>IF(Table13[[#This Row],[Benefits Criteria Table
Step 1: Low-income Community or Low-income Household? (Y/N)]]="Yes",IF(Table13[[#This Row],[Select a Priority Population]]="Low-income Community",Table13[[#This Row],[Count]],0),0)</f>
        <v>0</v>
      </c>
      <c r="BM3" s="403">
        <f>IF(Table13[[#This Row],[Benefits Criteria Table
Step 1: Low-income Community or Low-income Household? (Y/N)]]="Yes",IF(Table13[[#This Row],[Select a Priority Population]]="Low-income Community",Table13[[#This Row],[Total GGRF Funding Amount from this Program ($)]],0),0)</f>
        <v>0</v>
      </c>
      <c r="BN3" s="403">
        <f>IF(Table13[[#This Row],[Benefits Criteria Table
Step 1: Low-income 1/2-mile Buffer Region? (Y/N)]]="Yes",IF(Table13[[#This Row],[Select a Priority Population]]="1/2 Mile Buffer Zone",Table13[[#This Row],[Count]],0),0)</f>
        <v>0</v>
      </c>
      <c r="BO3" s="403">
        <f>IF(Table13[[#This Row],[Benefits Criteria Table
Step 1: Low-income 1/2-mile Buffer Region? (Y/N)]]="Yes",IF(Table13[[#This Row],[Select a Priority Population]]="1/2 Mile Buffer Zone",Table13[[#This Row],[Total GGRF Funding Amount from this Program ($)]],0),0)</f>
        <v>0</v>
      </c>
      <c r="BP3" s="403">
        <f>IF(ISBLANK(Table13[[#This Row],[Project ID]]), 0, 1)</f>
        <v>0</v>
      </c>
      <c r="BQ3" s="12"/>
      <c r="BR3" s="12"/>
      <c r="BS3" s="12"/>
    </row>
    <row r="4" spans="1:71" hidden="1" x14ac:dyDescent="0.25">
      <c r="G4" s="12" t="str">
        <f>'Project Info'!E23</f>
        <v>To be completed by CEC</v>
      </c>
      <c r="I4" s="17"/>
      <c r="J4" s="17"/>
      <c r="K4" s="17"/>
      <c r="L4" s="17">
        <f>'Project Info'!E33</f>
        <v>0</v>
      </c>
      <c r="M4" s="17"/>
      <c r="N4" s="12">
        <f>ROUND('Project Info'!E32,0)</f>
        <v>0</v>
      </c>
      <c r="O4" s="12">
        <f>ROUND('Project Info'!E29,0)</f>
        <v>0</v>
      </c>
      <c r="Q4" s="12">
        <f>ROUND('Project Info'!E31,0)</f>
        <v>0</v>
      </c>
      <c r="S4" s="18">
        <f>'Project Info'!E34</f>
        <v>0</v>
      </c>
      <c r="T4" s="18" t="e">
        <f>ROUND('GHG Summary'!E21,0)</f>
        <v>#VALUE!</v>
      </c>
      <c r="AA4" s="18" t="e">
        <f>ROUND('Co-benefits Summary'!G20,0)</f>
        <v>#VALUE!</v>
      </c>
      <c r="AB4" s="18" t="e">
        <f>ROUND('Co-benefits Summary'!G22,0)</f>
        <v>#VALUE!</v>
      </c>
      <c r="AC4" s="18" t="e">
        <f>ROUND('Co-benefits Summary'!G21,0)</f>
        <v>#VALUE!</v>
      </c>
      <c r="AD4" s="18" t="e">
        <f>ROUND('Co-benefits Summary'!F20,0)</f>
        <v>#VALUE!</v>
      </c>
      <c r="AE4" s="18" t="e">
        <f>ROUND('Co-benefits Summary'!F22,0)</f>
        <v>#VALUE!</v>
      </c>
      <c r="AF4" s="18" t="e">
        <f>ROUND('Co-benefits Summary'!F21,0)</f>
        <v>#VALUE!</v>
      </c>
      <c r="AG4" s="18" t="e">
        <f>ROUND('Co-benefits Summary'!E14,0)</f>
        <v>#VALUE!</v>
      </c>
      <c r="AJ4" s="18" t="e">
        <f>ROUND('Co-benefits Summary'!E15,0)</f>
        <v>#VALUE!</v>
      </c>
      <c r="AK4" s="18" t="e">
        <f>ROUND('Co-benefits Summary'!E15,0)</f>
        <v>#VALUE!</v>
      </c>
      <c r="AL4" s="18" t="e">
        <f>ROUND('Co-benefits Summary'!E16,0)</f>
        <v>#VALUE!</v>
      </c>
      <c r="AM4" s="18" t="e">
        <f>ROUND('Co-benefits Summary'!E18,0)</f>
        <v>#VALUE!</v>
      </c>
      <c r="AN4" s="18" t="e">
        <f>ROUND('Co-benefits Summary'!E17,0)</f>
        <v>#VALUE!</v>
      </c>
      <c r="AP4" s="404"/>
      <c r="AQ4" s="404"/>
      <c r="AR4" s="404"/>
      <c r="BC4" s="403">
        <f>IF(Table13[[#This Row],[Benefits Criteria Table
Step 1: Disadvantaged Community? (Y/N)]]="Yes",Table13[[#This Row],[Count]],0)</f>
        <v>0</v>
      </c>
      <c r="BD4" s="403">
        <f>IF(Table13[[#This Row],[Benefits Criteria Table
Step 1: Disadvantaged Community? (Y/N)]]="Yes",Table13[[#This Row],[Total GGRF Funding Amount from this Program ($)]],0)</f>
        <v>0</v>
      </c>
      <c r="BE4" s="403">
        <f>IF(Table13[[#This Row],[Benefits Criteria Table
Step 1: Low-income Community or Low-income Household? (Y/N)]]="Yes",Table13[[#This Row],[Count]],0)</f>
        <v>0</v>
      </c>
      <c r="BF4" s="403">
        <f>IF(Table13[[#This Row],[Benefits Criteria Table
Step 1: Low-income Community or Low-income Household? (Y/N)]]="Yes",Table13[[#This Row],[Total GGRF Funding Amount from this Program ($)]],0)</f>
        <v>0</v>
      </c>
      <c r="BG4" s="403">
        <f>IF(Table13[[#This Row],[Benefits Criteria Table
Step 1: Low-income 1/2-mile Buffer Region? (Y/N)]]="Yes",Table13[[#This Row],[Count]],0)</f>
        <v>0</v>
      </c>
      <c r="BH4" s="403">
        <f>IF(Table13[[#This Row],[Benefits Criteria Table
Step 1: Low-income 1/2-mile Buffer Region? (Y/N)]]="Yes",Table13[[#This Row],[Total GGRF Funding Amount from this Program ($)]],0)</f>
        <v>0</v>
      </c>
      <c r="BI4" s="12"/>
      <c r="BJ4" s="403" t="str">
        <f>IF(Table13[[#This Row],[Benefits Criteria Table
Step 1: Disadvantaged Community? (Y/N)]]="YES",IF(Table13[[#This Row],[Select a Priority Population]]="Disadvantaged Community",Table13[[#This Row],[Count]],0),"")</f>
        <v/>
      </c>
      <c r="BK4" s="403" t="str">
        <f>IF(Table13[[#This Row],[Benefits Criteria Table
Step 1: Disadvantaged Community? (Y/N)]]="YES",IF(Table13[[#This Row],[Select a Priority Population]]="Disadvantaged Community",Table13[[#This Row],[Qualifying Disadvantaged Community Benefit Amount ($)]],0),"")</f>
        <v/>
      </c>
      <c r="BL4" s="403">
        <f>IF(Table13[[#This Row],[Benefits Criteria Table
Step 1: Low-income Community or Low-income Household? (Y/N)]]="Yes",IF(Table13[[#This Row],[Select a Priority Population]]="Low-income Community",Table13[[#This Row],[Count]],0),0)</f>
        <v>0</v>
      </c>
      <c r="BM4" s="403">
        <f>IF(Table13[[#This Row],[Benefits Criteria Table
Step 1: Low-income Community or Low-income Household? (Y/N)]]="Yes",IF(Table13[[#This Row],[Select a Priority Population]]="Low-income Community",Table13[[#This Row],[Total GGRF Funding Amount from this Program ($)]],0),0)</f>
        <v>0</v>
      </c>
      <c r="BN4" s="403">
        <f>IF(Table13[[#This Row],[Benefits Criteria Table
Step 1: Low-income 1/2-mile Buffer Region? (Y/N)]]="Yes",IF(Table13[[#This Row],[Select a Priority Population]]="1/2 Mile Buffer Zone",Table13[[#This Row],[Count]],0),0)</f>
        <v>0</v>
      </c>
      <c r="BO4" s="403">
        <f>IF(Table13[[#This Row],[Benefits Criteria Table
Step 1: Low-income 1/2-mile Buffer Region? (Y/N)]]="Yes",IF(Table13[[#This Row],[Select a Priority Population]]="1/2 Mile Buffer Zone",Table13[[#This Row],[Total GGRF Funding Amount from this Program ($)]],0),0)</f>
        <v>0</v>
      </c>
      <c r="BP4" s="403">
        <f>IF(ISBLANK(Table13[[#This Row],[Project ID]]), 0, 1)</f>
        <v>0</v>
      </c>
      <c r="BQ4" s="12"/>
      <c r="BR4" s="12"/>
      <c r="BS4" s="12"/>
    </row>
    <row r="5" spans="1:71" hidden="1" x14ac:dyDescent="0.25">
      <c r="G5" s="12">
        <f>'Project Info'!E24</f>
        <v>0</v>
      </c>
      <c r="I5" s="17"/>
      <c r="J5" s="17"/>
      <c r="K5" s="17"/>
      <c r="L5" s="17">
        <f>'Project Info'!E34</f>
        <v>0</v>
      </c>
      <c r="M5" s="17"/>
      <c r="N5" s="12">
        <f>ROUND('Project Info'!E33,0)</f>
        <v>0</v>
      </c>
      <c r="O5" s="12">
        <f>ROUND('Project Info'!E30,0)</f>
        <v>0</v>
      </c>
      <c r="Q5" s="12">
        <f>ROUND('Project Info'!E32,0)</f>
        <v>0</v>
      </c>
      <c r="S5" s="18">
        <f>'Project Info'!E35</f>
        <v>0</v>
      </c>
      <c r="T5" s="18" t="e">
        <f>ROUND('GHG Summary'!E22,0)</f>
        <v>#VALUE!</v>
      </c>
      <c r="AA5" s="18" t="e">
        <f>ROUND('Co-benefits Summary'!G21,0)</f>
        <v>#VALUE!</v>
      </c>
      <c r="AB5" s="18">
        <f>ROUND('Co-benefits Summary'!G23,0)</f>
        <v>0</v>
      </c>
      <c r="AC5" s="18" t="e">
        <f>ROUND('Co-benefits Summary'!G22,0)</f>
        <v>#VALUE!</v>
      </c>
      <c r="AD5" s="18" t="e">
        <f>ROUND('Co-benefits Summary'!F21,0)</f>
        <v>#VALUE!</v>
      </c>
      <c r="AE5" s="18">
        <f>ROUND('Co-benefits Summary'!F23,0)</f>
        <v>0</v>
      </c>
      <c r="AF5" s="18" t="e">
        <f>ROUND('Co-benefits Summary'!F22,0)</f>
        <v>#VALUE!</v>
      </c>
      <c r="AG5" s="18" t="e">
        <f>ROUND('Co-benefits Summary'!E15,0)</f>
        <v>#VALUE!</v>
      </c>
      <c r="AJ5" s="18" t="e">
        <f>ROUND('Co-benefits Summary'!E16,0)</f>
        <v>#VALUE!</v>
      </c>
      <c r="AK5" s="18" t="e">
        <f>ROUND('Co-benefits Summary'!E16,0)</f>
        <v>#VALUE!</v>
      </c>
      <c r="AL5" s="18" t="e">
        <f>ROUND('Co-benefits Summary'!E17,0)</f>
        <v>#VALUE!</v>
      </c>
      <c r="AM5" s="18" t="e">
        <f>ROUND('Co-benefits Summary'!E19,0)</f>
        <v>#VALUE!</v>
      </c>
      <c r="AN5" s="18" t="e">
        <f>ROUND('Co-benefits Summary'!E18,0)</f>
        <v>#VALUE!</v>
      </c>
      <c r="AP5" s="404"/>
      <c r="AQ5" s="404"/>
      <c r="AR5" s="404"/>
      <c r="BC5" s="403">
        <f>IF(Table13[[#This Row],[Benefits Criteria Table
Step 1: Disadvantaged Community? (Y/N)]]="Yes",Table13[[#This Row],[Count]],0)</f>
        <v>0</v>
      </c>
      <c r="BD5" s="403">
        <f>IF(Table13[[#This Row],[Benefits Criteria Table
Step 1: Disadvantaged Community? (Y/N)]]="Yes",Table13[[#This Row],[Total GGRF Funding Amount from this Program ($)]],0)</f>
        <v>0</v>
      </c>
      <c r="BE5" s="403">
        <f>IF(Table13[[#This Row],[Benefits Criteria Table
Step 1: Low-income Community or Low-income Household? (Y/N)]]="Yes",Table13[[#This Row],[Count]],0)</f>
        <v>0</v>
      </c>
      <c r="BF5" s="403">
        <f>IF(Table13[[#This Row],[Benefits Criteria Table
Step 1: Low-income Community or Low-income Household? (Y/N)]]="Yes",Table13[[#This Row],[Total GGRF Funding Amount from this Program ($)]],0)</f>
        <v>0</v>
      </c>
      <c r="BG5" s="403">
        <f>IF(Table13[[#This Row],[Benefits Criteria Table
Step 1: Low-income 1/2-mile Buffer Region? (Y/N)]]="Yes",Table13[[#This Row],[Count]],0)</f>
        <v>0</v>
      </c>
      <c r="BH5" s="403">
        <f>IF(Table13[[#This Row],[Benefits Criteria Table
Step 1: Low-income 1/2-mile Buffer Region? (Y/N)]]="Yes",Table13[[#This Row],[Total GGRF Funding Amount from this Program ($)]],0)</f>
        <v>0</v>
      </c>
      <c r="BI5" s="12"/>
      <c r="BJ5" s="403" t="str">
        <f>IF(Table13[[#This Row],[Benefits Criteria Table
Step 1: Disadvantaged Community? (Y/N)]]="YES",IF(Table13[[#This Row],[Select a Priority Population]]="Disadvantaged Community",Table13[[#This Row],[Count]],0),"")</f>
        <v/>
      </c>
      <c r="BK5" s="403" t="str">
        <f>IF(Table13[[#This Row],[Benefits Criteria Table
Step 1: Disadvantaged Community? (Y/N)]]="YES",IF(Table13[[#This Row],[Select a Priority Population]]="Disadvantaged Community",Table13[[#This Row],[Qualifying Disadvantaged Community Benefit Amount ($)]],0),"")</f>
        <v/>
      </c>
      <c r="BL5" s="403">
        <f>IF(Table13[[#This Row],[Benefits Criteria Table
Step 1: Low-income Community or Low-income Household? (Y/N)]]="Yes",IF(Table13[[#This Row],[Select a Priority Population]]="Low-income Community",Table13[[#This Row],[Count]],0),0)</f>
        <v>0</v>
      </c>
      <c r="BM5" s="403">
        <f>IF(Table13[[#This Row],[Benefits Criteria Table
Step 1: Low-income Community or Low-income Household? (Y/N)]]="Yes",IF(Table13[[#This Row],[Select a Priority Population]]="Low-income Community",Table13[[#This Row],[Total GGRF Funding Amount from this Program ($)]],0),0)</f>
        <v>0</v>
      </c>
      <c r="BN5" s="403">
        <f>IF(Table13[[#This Row],[Benefits Criteria Table
Step 1: Low-income 1/2-mile Buffer Region? (Y/N)]]="Yes",IF(Table13[[#This Row],[Select a Priority Population]]="1/2 Mile Buffer Zone",Table13[[#This Row],[Count]],0),0)</f>
        <v>0</v>
      </c>
      <c r="BO5" s="403">
        <f>IF(Table13[[#This Row],[Benefits Criteria Table
Step 1: Low-income 1/2-mile Buffer Region? (Y/N)]]="Yes",IF(Table13[[#This Row],[Select a Priority Population]]="1/2 Mile Buffer Zone",Table13[[#This Row],[Total GGRF Funding Amount from this Program ($)]],0),0)</f>
        <v>0</v>
      </c>
      <c r="BP5" s="403">
        <f>IF(ISBLANK(Table13[[#This Row],[Project ID]]), 0, 1)</f>
        <v>0</v>
      </c>
      <c r="BQ5" s="12"/>
      <c r="BR5" s="12"/>
      <c r="BS5" s="12"/>
    </row>
    <row r="6" spans="1:71" hidden="1" x14ac:dyDescent="0.25">
      <c r="G6" s="12">
        <f>'Project Info'!E25</f>
        <v>0</v>
      </c>
      <c r="I6" s="17"/>
      <c r="J6" s="17"/>
      <c r="K6" s="17"/>
      <c r="L6" s="17">
        <f>'Project Info'!E35</f>
        <v>0</v>
      </c>
      <c r="M6" s="17"/>
      <c r="N6" s="12">
        <f>ROUND('Project Info'!E34,0)</f>
        <v>0</v>
      </c>
      <c r="O6" s="12">
        <f>ROUND('Project Info'!E31,0)</f>
        <v>0</v>
      </c>
      <c r="Q6" s="12">
        <f>ROUND('Project Info'!E33,0)</f>
        <v>0</v>
      </c>
      <c r="S6" s="18">
        <f>'Project Info'!E36</f>
        <v>0</v>
      </c>
      <c r="T6" s="18" t="e">
        <f>ROUND('GHG Summary'!E23,0)</f>
        <v>#VALUE!</v>
      </c>
      <c r="AA6" s="18" t="e">
        <f>ROUND('Co-benefits Summary'!G22,0)</f>
        <v>#VALUE!</v>
      </c>
      <c r="AB6" s="18">
        <f>ROUND('Co-benefits Summary'!G24,0)</f>
        <v>0</v>
      </c>
      <c r="AC6" s="18">
        <f>ROUND('Co-benefits Summary'!G23,0)</f>
        <v>0</v>
      </c>
      <c r="AD6" s="18" t="e">
        <f>ROUND('Co-benefits Summary'!F22,0)</f>
        <v>#VALUE!</v>
      </c>
      <c r="AE6" s="18">
        <f>ROUND('Co-benefits Summary'!F24,0)</f>
        <v>0</v>
      </c>
      <c r="AF6" s="18">
        <f>ROUND('Co-benefits Summary'!F23,0)</f>
        <v>0</v>
      </c>
      <c r="AG6" s="18" t="e">
        <f>ROUND('Co-benefits Summary'!E16,0)</f>
        <v>#VALUE!</v>
      </c>
      <c r="AJ6" s="18" t="e">
        <f>ROUND('Co-benefits Summary'!E17,0)</f>
        <v>#VALUE!</v>
      </c>
      <c r="AK6" s="18" t="e">
        <f>ROUND('Co-benefits Summary'!E17,0)</f>
        <v>#VALUE!</v>
      </c>
      <c r="AL6" s="18" t="e">
        <f>ROUND('Co-benefits Summary'!E18,0)</f>
        <v>#VALUE!</v>
      </c>
      <c r="AM6" s="18" t="e">
        <f>ROUND('Co-benefits Summary'!E20,0)</f>
        <v>#VALUE!</v>
      </c>
      <c r="AN6" s="18" t="e">
        <f>ROUND('Co-benefits Summary'!E19,0)</f>
        <v>#VALUE!</v>
      </c>
      <c r="AP6" s="404"/>
      <c r="AQ6" s="404"/>
      <c r="AR6" s="404"/>
      <c r="BC6" s="403">
        <f>IF(Table13[[#This Row],[Benefits Criteria Table
Step 1: Disadvantaged Community? (Y/N)]]="Yes",Table13[[#This Row],[Count]],0)</f>
        <v>0</v>
      </c>
      <c r="BD6" s="403">
        <f>IF(Table13[[#This Row],[Benefits Criteria Table
Step 1: Disadvantaged Community? (Y/N)]]="Yes",Table13[[#This Row],[Total GGRF Funding Amount from this Program ($)]],0)</f>
        <v>0</v>
      </c>
      <c r="BE6" s="403">
        <f>IF(Table13[[#This Row],[Benefits Criteria Table
Step 1: Low-income Community or Low-income Household? (Y/N)]]="Yes",Table13[[#This Row],[Count]],0)</f>
        <v>0</v>
      </c>
      <c r="BF6" s="403">
        <f>IF(Table13[[#This Row],[Benefits Criteria Table
Step 1: Low-income Community or Low-income Household? (Y/N)]]="Yes",Table13[[#This Row],[Total GGRF Funding Amount from this Program ($)]],0)</f>
        <v>0</v>
      </c>
      <c r="BG6" s="403">
        <f>IF(Table13[[#This Row],[Benefits Criteria Table
Step 1: Low-income 1/2-mile Buffer Region? (Y/N)]]="Yes",Table13[[#This Row],[Count]],0)</f>
        <v>0</v>
      </c>
      <c r="BH6" s="403">
        <f>IF(Table13[[#This Row],[Benefits Criteria Table
Step 1: Low-income 1/2-mile Buffer Region? (Y/N)]]="Yes",Table13[[#This Row],[Total GGRF Funding Amount from this Program ($)]],0)</f>
        <v>0</v>
      </c>
      <c r="BI6" s="12"/>
      <c r="BJ6" s="403" t="str">
        <f>IF(Table13[[#This Row],[Benefits Criteria Table
Step 1: Disadvantaged Community? (Y/N)]]="YES",IF(Table13[[#This Row],[Select a Priority Population]]="Disadvantaged Community",Table13[[#This Row],[Count]],0),"")</f>
        <v/>
      </c>
      <c r="BK6" s="403" t="str">
        <f>IF(Table13[[#This Row],[Benefits Criteria Table
Step 1: Disadvantaged Community? (Y/N)]]="YES",IF(Table13[[#This Row],[Select a Priority Population]]="Disadvantaged Community",Table13[[#This Row],[Qualifying Disadvantaged Community Benefit Amount ($)]],0),"")</f>
        <v/>
      </c>
      <c r="BL6" s="403">
        <f>IF(Table13[[#This Row],[Benefits Criteria Table
Step 1: Low-income Community or Low-income Household? (Y/N)]]="Yes",IF(Table13[[#This Row],[Select a Priority Population]]="Low-income Community",Table13[[#This Row],[Count]],0),0)</f>
        <v>0</v>
      </c>
      <c r="BM6" s="403">
        <f>IF(Table13[[#This Row],[Benefits Criteria Table
Step 1: Low-income Community or Low-income Household? (Y/N)]]="Yes",IF(Table13[[#This Row],[Select a Priority Population]]="Low-income Community",Table13[[#This Row],[Total GGRF Funding Amount from this Program ($)]],0),0)</f>
        <v>0</v>
      </c>
      <c r="BN6" s="403">
        <f>IF(Table13[[#This Row],[Benefits Criteria Table
Step 1: Low-income 1/2-mile Buffer Region? (Y/N)]]="Yes",IF(Table13[[#This Row],[Select a Priority Population]]="1/2 Mile Buffer Zone",Table13[[#This Row],[Count]],0),0)</f>
        <v>0</v>
      </c>
      <c r="BO6" s="403">
        <f>IF(Table13[[#This Row],[Benefits Criteria Table
Step 1: Low-income 1/2-mile Buffer Region? (Y/N)]]="Yes",IF(Table13[[#This Row],[Select a Priority Population]]="1/2 Mile Buffer Zone",Table13[[#This Row],[Total GGRF Funding Amount from this Program ($)]],0),0)</f>
        <v>0</v>
      </c>
      <c r="BP6" s="403">
        <f>IF(ISBLANK(Table13[[#This Row],[Project ID]]), 0, 1)</f>
        <v>0</v>
      </c>
      <c r="BQ6" s="12"/>
      <c r="BR6" s="12"/>
      <c r="BS6" s="12"/>
    </row>
    <row r="7" spans="1:71" hidden="1" x14ac:dyDescent="0.25">
      <c r="G7" s="12">
        <f>'Project Info'!E26</f>
        <v>0</v>
      </c>
      <c r="I7" s="17"/>
      <c r="J7" s="17"/>
      <c r="K7" s="17"/>
      <c r="L7" s="17">
        <f>'Project Info'!E36</f>
        <v>0</v>
      </c>
      <c r="M7" s="17"/>
      <c r="N7" s="12">
        <f>ROUND('Project Info'!E35,0)</f>
        <v>0</v>
      </c>
      <c r="O7" s="12">
        <f>ROUND('Project Info'!E32,0)</f>
        <v>0</v>
      </c>
      <c r="Q7" s="12">
        <f>ROUND('Project Info'!E34,0)</f>
        <v>0</v>
      </c>
      <c r="S7" s="18">
        <f>'Project Info'!E37</f>
        <v>0</v>
      </c>
      <c r="T7" s="18">
        <f>ROUND('GHG Summary'!E24,0)</f>
        <v>0</v>
      </c>
      <c r="AA7" s="18">
        <f>ROUND('Co-benefits Summary'!G23,0)</f>
        <v>0</v>
      </c>
      <c r="AB7" s="18">
        <f>ROUND('Co-benefits Summary'!G25,0)</f>
        <v>0</v>
      </c>
      <c r="AC7" s="18">
        <f>ROUND('Co-benefits Summary'!G24,0)</f>
        <v>0</v>
      </c>
      <c r="AD7" s="18">
        <f>ROUND('Co-benefits Summary'!F23,0)</f>
        <v>0</v>
      </c>
      <c r="AE7" s="18">
        <f>ROUND('Co-benefits Summary'!F25,0)</f>
        <v>0</v>
      </c>
      <c r="AF7" s="18">
        <f>ROUND('Co-benefits Summary'!F24,0)</f>
        <v>0</v>
      </c>
      <c r="AG7" s="18" t="e">
        <f>ROUND('Co-benefits Summary'!E17,0)</f>
        <v>#VALUE!</v>
      </c>
      <c r="AJ7" s="18" t="e">
        <f>ROUND('Co-benefits Summary'!E18,0)</f>
        <v>#VALUE!</v>
      </c>
      <c r="AK7" s="18" t="e">
        <f>ROUND('Co-benefits Summary'!E18,0)</f>
        <v>#VALUE!</v>
      </c>
      <c r="AL7" s="18" t="e">
        <f>ROUND('Co-benefits Summary'!E19,0)</f>
        <v>#VALUE!</v>
      </c>
      <c r="AM7" s="18" t="e">
        <f>ROUND('Co-benefits Summary'!E21,0)</f>
        <v>#VALUE!</v>
      </c>
      <c r="AN7" s="18" t="e">
        <f>ROUND('Co-benefits Summary'!E20,0)</f>
        <v>#VALUE!</v>
      </c>
      <c r="AP7" s="404"/>
      <c r="AQ7" s="404"/>
      <c r="AR7" s="404"/>
      <c r="BC7" s="403">
        <f>IF(Table13[[#This Row],[Benefits Criteria Table
Step 1: Disadvantaged Community? (Y/N)]]="Yes",Table13[[#This Row],[Count]],0)</f>
        <v>0</v>
      </c>
      <c r="BD7" s="403">
        <f>IF(Table13[[#This Row],[Benefits Criteria Table
Step 1: Disadvantaged Community? (Y/N)]]="Yes",Table13[[#This Row],[Total GGRF Funding Amount from this Program ($)]],0)</f>
        <v>0</v>
      </c>
      <c r="BE7" s="403">
        <f>IF(Table13[[#This Row],[Benefits Criteria Table
Step 1: Low-income Community or Low-income Household? (Y/N)]]="Yes",Table13[[#This Row],[Count]],0)</f>
        <v>0</v>
      </c>
      <c r="BF7" s="403">
        <f>IF(Table13[[#This Row],[Benefits Criteria Table
Step 1: Low-income Community or Low-income Household? (Y/N)]]="Yes",Table13[[#This Row],[Total GGRF Funding Amount from this Program ($)]],0)</f>
        <v>0</v>
      </c>
      <c r="BG7" s="403">
        <f>IF(Table13[[#This Row],[Benefits Criteria Table
Step 1: Low-income 1/2-mile Buffer Region? (Y/N)]]="Yes",Table13[[#This Row],[Count]],0)</f>
        <v>0</v>
      </c>
      <c r="BH7" s="403">
        <f>IF(Table13[[#This Row],[Benefits Criteria Table
Step 1: Low-income 1/2-mile Buffer Region? (Y/N)]]="Yes",Table13[[#This Row],[Total GGRF Funding Amount from this Program ($)]],0)</f>
        <v>0</v>
      </c>
      <c r="BI7" s="12"/>
      <c r="BJ7" s="403" t="str">
        <f>IF(Table13[[#This Row],[Benefits Criteria Table
Step 1: Disadvantaged Community? (Y/N)]]="YES",IF(Table13[[#This Row],[Select a Priority Population]]="Disadvantaged Community",Table13[[#This Row],[Count]],0),"")</f>
        <v/>
      </c>
      <c r="BK7" s="403" t="str">
        <f>IF(Table13[[#This Row],[Benefits Criteria Table
Step 1: Disadvantaged Community? (Y/N)]]="YES",IF(Table13[[#This Row],[Select a Priority Population]]="Disadvantaged Community",Table13[[#This Row],[Qualifying Disadvantaged Community Benefit Amount ($)]],0),"")</f>
        <v/>
      </c>
      <c r="BL7" s="403">
        <f>IF(Table13[[#This Row],[Benefits Criteria Table
Step 1: Low-income Community or Low-income Household? (Y/N)]]="Yes",IF(Table13[[#This Row],[Select a Priority Population]]="Low-income Community",Table13[[#This Row],[Count]],0),0)</f>
        <v>0</v>
      </c>
      <c r="BM7" s="403">
        <f>IF(Table13[[#This Row],[Benefits Criteria Table
Step 1: Low-income Community or Low-income Household? (Y/N)]]="Yes",IF(Table13[[#This Row],[Select a Priority Population]]="Low-income Community",Table13[[#This Row],[Total GGRF Funding Amount from this Program ($)]],0),0)</f>
        <v>0</v>
      </c>
      <c r="BN7" s="403">
        <f>IF(Table13[[#This Row],[Benefits Criteria Table
Step 1: Low-income 1/2-mile Buffer Region? (Y/N)]]="Yes",IF(Table13[[#This Row],[Select a Priority Population]]="1/2 Mile Buffer Zone",Table13[[#This Row],[Count]],0),0)</f>
        <v>0</v>
      </c>
      <c r="BO7" s="403">
        <f>IF(Table13[[#This Row],[Benefits Criteria Table
Step 1: Low-income 1/2-mile Buffer Region? (Y/N)]]="Yes",IF(Table13[[#This Row],[Select a Priority Population]]="1/2 Mile Buffer Zone",Table13[[#This Row],[Total GGRF Funding Amount from this Program ($)]],0),0)</f>
        <v>0</v>
      </c>
      <c r="BP7" s="403">
        <f>IF(ISBLANK(Table13[[#This Row],[Project ID]]), 0, 1)</f>
        <v>0</v>
      </c>
      <c r="BQ7" s="12"/>
      <c r="BR7" s="12"/>
      <c r="BS7" s="12"/>
    </row>
    <row r="8" spans="1:71" hidden="1" x14ac:dyDescent="0.25">
      <c r="G8" s="12">
        <f>'Project Info'!E27</f>
        <v>0</v>
      </c>
      <c r="I8" s="17"/>
      <c r="J8" s="17"/>
      <c r="K8" s="17"/>
      <c r="L8" s="17">
        <f>'Project Info'!E37</f>
        <v>0</v>
      </c>
      <c r="M8" s="17"/>
      <c r="N8" s="12">
        <f>ROUND('Project Info'!E36,0)</f>
        <v>0</v>
      </c>
      <c r="O8" s="12">
        <f>ROUND('Project Info'!E33,0)</f>
        <v>0</v>
      </c>
      <c r="Q8" s="12">
        <f>ROUND('Project Info'!E35,0)</f>
        <v>0</v>
      </c>
      <c r="S8" s="18">
        <f>'Project Info'!E38</f>
        <v>0</v>
      </c>
      <c r="T8" s="18">
        <f>ROUND('GHG Summary'!E25,0)</f>
        <v>0</v>
      </c>
      <c r="AA8" s="18">
        <f>ROUND('Co-benefits Summary'!G24,0)</f>
        <v>0</v>
      </c>
      <c r="AB8" s="18">
        <f>ROUND('Co-benefits Summary'!G26,0)</f>
        <v>0</v>
      </c>
      <c r="AC8" s="18">
        <f>ROUND('Co-benefits Summary'!G25,0)</f>
        <v>0</v>
      </c>
      <c r="AD8" s="18">
        <f>ROUND('Co-benefits Summary'!F24,0)</f>
        <v>0</v>
      </c>
      <c r="AE8" s="18">
        <f>ROUND('Co-benefits Summary'!F26,0)</f>
        <v>0</v>
      </c>
      <c r="AF8" s="18">
        <f>ROUND('Co-benefits Summary'!F25,0)</f>
        <v>0</v>
      </c>
      <c r="AG8" s="18" t="e">
        <f>ROUND('Co-benefits Summary'!E18,0)</f>
        <v>#VALUE!</v>
      </c>
      <c r="AJ8" s="18" t="e">
        <f>ROUND('Co-benefits Summary'!E19,0)</f>
        <v>#VALUE!</v>
      </c>
      <c r="AK8" s="18" t="e">
        <f>ROUND('Co-benefits Summary'!E19,0)</f>
        <v>#VALUE!</v>
      </c>
      <c r="AL8" s="18" t="e">
        <f>ROUND('Co-benefits Summary'!E20,0)</f>
        <v>#VALUE!</v>
      </c>
      <c r="AM8" s="18" t="e">
        <f>ROUND('Co-benefits Summary'!E22,0)</f>
        <v>#VALUE!</v>
      </c>
      <c r="AN8" s="18" t="e">
        <f>ROUND('Co-benefits Summary'!E21,0)</f>
        <v>#VALUE!</v>
      </c>
      <c r="AP8" s="404"/>
      <c r="AQ8" s="404"/>
      <c r="AR8" s="404"/>
      <c r="BC8" s="403">
        <f>IF(Table13[[#This Row],[Benefits Criteria Table
Step 1: Disadvantaged Community? (Y/N)]]="Yes",Table13[[#This Row],[Count]],0)</f>
        <v>0</v>
      </c>
      <c r="BD8" s="403">
        <f>IF(Table13[[#This Row],[Benefits Criteria Table
Step 1: Disadvantaged Community? (Y/N)]]="Yes",Table13[[#This Row],[Total GGRF Funding Amount from this Program ($)]],0)</f>
        <v>0</v>
      </c>
      <c r="BE8" s="403">
        <f>IF(Table13[[#This Row],[Benefits Criteria Table
Step 1: Low-income Community or Low-income Household? (Y/N)]]="Yes",Table13[[#This Row],[Count]],0)</f>
        <v>0</v>
      </c>
      <c r="BF8" s="403">
        <f>IF(Table13[[#This Row],[Benefits Criteria Table
Step 1: Low-income Community or Low-income Household? (Y/N)]]="Yes",Table13[[#This Row],[Total GGRF Funding Amount from this Program ($)]],0)</f>
        <v>0</v>
      </c>
      <c r="BG8" s="403">
        <f>IF(Table13[[#This Row],[Benefits Criteria Table
Step 1: Low-income 1/2-mile Buffer Region? (Y/N)]]="Yes",Table13[[#This Row],[Count]],0)</f>
        <v>0</v>
      </c>
      <c r="BH8" s="403">
        <f>IF(Table13[[#This Row],[Benefits Criteria Table
Step 1: Low-income 1/2-mile Buffer Region? (Y/N)]]="Yes",Table13[[#This Row],[Total GGRF Funding Amount from this Program ($)]],0)</f>
        <v>0</v>
      </c>
      <c r="BI8" s="12"/>
      <c r="BJ8" s="403" t="str">
        <f>IF(Table13[[#This Row],[Benefits Criteria Table
Step 1: Disadvantaged Community? (Y/N)]]="YES",IF(Table13[[#This Row],[Select a Priority Population]]="Disadvantaged Community",Table13[[#This Row],[Count]],0),"")</f>
        <v/>
      </c>
      <c r="BK8" s="403" t="str">
        <f>IF(Table13[[#This Row],[Benefits Criteria Table
Step 1: Disadvantaged Community? (Y/N)]]="YES",IF(Table13[[#This Row],[Select a Priority Population]]="Disadvantaged Community",Table13[[#This Row],[Qualifying Disadvantaged Community Benefit Amount ($)]],0),"")</f>
        <v/>
      </c>
      <c r="BL8" s="403">
        <f>IF(Table13[[#This Row],[Benefits Criteria Table
Step 1: Low-income Community or Low-income Household? (Y/N)]]="Yes",IF(Table13[[#This Row],[Select a Priority Population]]="Low-income Community",Table13[[#This Row],[Count]],0),0)</f>
        <v>0</v>
      </c>
      <c r="BM8" s="403">
        <f>IF(Table13[[#This Row],[Benefits Criteria Table
Step 1: Low-income Community or Low-income Household? (Y/N)]]="Yes",IF(Table13[[#This Row],[Select a Priority Population]]="Low-income Community",Table13[[#This Row],[Total GGRF Funding Amount from this Program ($)]],0),0)</f>
        <v>0</v>
      </c>
      <c r="BN8" s="403">
        <f>IF(Table13[[#This Row],[Benefits Criteria Table
Step 1: Low-income 1/2-mile Buffer Region? (Y/N)]]="Yes",IF(Table13[[#This Row],[Select a Priority Population]]="1/2 Mile Buffer Zone",Table13[[#This Row],[Count]],0),0)</f>
        <v>0</v>
      </c>
      <c r="BO8" s="403">
        <f>IF(Table13[[#This Row],[Benefits Criteria Table
Step 1: Low-income 1/2-mile Buffer Region? (Y/N)]]="Yes",IF(Table13[[#This Row],[Select a Priority Population]]="1/2 Mile Buffer Zone",Table13[[#This Row],[Total GGRF Funding Amount from this Program ($)]],0),0)</f>
        <v>0</v>
      </c>
      <c r="BP8" s="403">
        <f>IF(ISBLANK(Table13[[#This Row],[Project ID]]), 0, 1)</f>
        <v>0</v>
      </c>
      <c r="BQ8" s="12"/>
      <c r="BR8" s="12"/>
      <c r="BS8" s="12"/>
    </row>
    <row r="9" spans="1:71" hidden="1" x14ac:dyDescent="0.25">
      <c r="G9" s="12">
        <f>'Project Info'!E28</f>
        <v>0</v>
      </c>
      <c r="I9" s="17"/>
      <c r="J9" s="17"/>
      <c r="K9" s="17"/>
      <c r="L9" s="17">
        <f>'Project Info'!E38</f>
        <v>0</v>
      </c>
      <c r="M9" s="17"/>
      <c r="N9" s="12">
        <f>ROUND('Project Info'!E37,0)</f>
        <v>0</v>
      </c>
      <c r="O9" s="12">
        <f>ROUND('Project Info'!E34,0)</f>
        <v>0</v>
      </c>
      <c r="Q9" s="12">
        <f>ROUND('Project Info'!E36,0)</f>
        <v>0</v>
      </c>
      <c r="S9" s="18">
        <f>'Project Info'!E39</f>
        <v>0</v>
      </c>
      <c r="T9" s="18">
        <f>ROUND('GHG Summary'!E26,0)</f>
        <v>0</v>
      </c>
      <c r="AA9" s="18">
        <f>ROUND('Co-benefits Summary'!G25,0)</f>
        <v>0</v>
      </c>
      <c r="AB9" s="18">
        <f>ROUND('Co-benefits Summary'!G27,0)</f>
        <v>0</v>
      </c>
      <c r="AC9" s="18">
        <f>ROUND('Co-benefits Summary'!G26,0)</f>
        <v>0</v>
      </c>
      <c r="AD9" s="18">
        <f>ROUND('Co-benefits Summary'!F25,0)</f>
        <v>0</v>
      </c>
      <c r="AE9" s="18">
        <f>ROUND('Co-benefits Summary'!F27,0)</f>
        <v>0</v>
      </c>
      <c r="AF9" s="18">
        <f>ROUND('Co-benefits Summary'!F26,0)</f>
        <v>0</v>
      </c>
      <c r="AG9" s="18" t="e">
        <f>ROUND('Co-benefits Summary'!E19,0)</f>
        <v>#VALUE!</v>
      </c>
      <c r="AJ9" s="18" t="e">
        <f>ROUND('Co-benefits Summary'!E20,0)</f>
        <v>#VALUE!</v>
      </c>
      <c r="AK9" s="18" t="e">
        <f>ROUND('Co-benefits Summary'!E20,0)</f>
        <v>#VALUE!</v>
      </c>
      <c r="AL9" s="18" t="e">
        <f>ROUND('Co-benefits Summary'!E21,0)</f>
        <v>#VALUE!</v>
      </c>
      <c r="AM9" s="18">
        <f>ROUND('Co-benefits Summary'!E23,0)</f>
        <v>0</v>
      </c>
      <c r="AN9" s="18" t="e">
        <f>ROUND('Co-benefits Summary'!E22,0)</f>
        <v>#VALUE!</v>
      </c>
      <c r="AP9" s="404"/>
      <c r="AQ9" s="404"/>
      <c r="AR9" s="404"/>
      <c r="BC9" s="403">
        <f>IF(Table13[[#This Row],[Benefits Criteria Table
Step 1: Disadvantaged Community? (Y/N)]]="Yes",Table13[[#This Row],[Count]],0)</f>
        <v>0</v>
      </c>
      <c r="BD9" s="403">
        <f>IF(Table13[[#This Row],[Benefits Criteria Table
Step 1: Disadvantaged Community? (Y/N)]]="Yes",Table13[[#This Row],[Total GGRF Funding Amount from this Program ($)]],0)</f>
        <v>0</v>
      </c>
      <c r="BE9" s="403">
        <f>IF(Table13[[#This Row],[Benefits Criteria Table
Step 1: Low-income Community or Low-income Household? (Y/N)]]="Yes",Table13[[#This Row],[Count]],0)</f>
        <v>0</v>
      </c>
      <c r="BF9" s="403">
        <f>IF(Table13[[#This Row],[Benefits Criteria Table
Step 1: Low-income Community or Low-income Household? (Y/N)]]="Yes",Table13[[#This Row],[Total GGRF Funding Amount from this Program ($)]],0)</f>
        <v>0</v>
      </c>
      <c r="BG9" s="403">
        <f>IF(Table13[[#This Row],[Benefits Criteria Table
Step 1: Low-income 1/2-mile Buffer Region? (Y/N)]]="Yes",Table13[[#This Row],[Count]],0)</f>
        <v>0</v>
      </c>
      <c r="BH9" s="403">
        <f>IF(Table13[[#This Row],[Benefits Criteria Table
Step 1: Low-income 1/2-mile Buffer Region? (Y/N)]]="Yes",Table13[[#This Row],[Total GGRF Funding Amount from this Program ($)]],0)</f>
        <v>0</v>
      </c>
      <c r="BI9" s="12"/>
      <c r="BJ9" s="403" t="str">
        <f>IF(Table13[[#This Row],[Benefits Criteria Table
Step 1: Disadvantaged Community? (Y/N)]]="YES",IF(Table13[[#This Row],[Select a Priority Population]]="Disadvantaged Community",Table13[[#This Row],[Count]],0),"")</f>
        <v/>
      </c>
      <c r="BK9" s="403" t="str">
        <f>IF(Table13[[#This Row],[Benefits Criteria Table
Step 1: Disadvantaged Community? (Y/N)]]="YES",IF(Table13[[#This Row],[Select a Priority Population]]="Disadvantaged Community",Table13[[#This Row],[Qualifying Disadvantaged Community Benefit Amount ($)]],0),"")</f>
        <v/>
      </c>
      <c r="BL9" s="403">
        <f>IF(Table13[[#This Row],[Benefits Criteria Table
Step 1: Low-income Community or Low-income Household? (Y/N)]]="Yes",IF(Table13[[#This Row],[Select a Priority Population]]="Low-income Community",Table13[[#This Row],[Count]],0),0)</f>
        <v>0</v>
      </c>
      <c r="BM9" s="403">
        <f>IF(Table13[[#This Row],[Benefits Criteria Table
Step 1: Low-income Community or Low-income Household? (Y/N)]]="Yes",IF(Table13[[#This Row],[Select a Priority Population]]="Low-income Community",Table13[[#This Row],[Total GGRF Funding Amount from this Program ($)]],0),0)</f>
        <v>0</v>
      </c>
      <c r="BN9" s="403">
        <f>IF(Table13[[#This Row],[Benefits Criteria Table
Step 1: Low-income 1/2-mile Buffer Region? (Y/N)]]="Yes",IF(Table13[[#This Row],[Select a Priority Population]]="1/2 Mile Buffer Zone",Table13[[#This Row],[Count]],0),0)</f>
        <v>0</v>
      </c>
      <c r="BO9" s="403">
        <f>IF(Table13[[#This Row],[Benefits Criteria Table
Step 1: Low-income 1/2-mile Buffer Region? (Y/N)]]="Yes",IF(Table13[[#This Row],[Select a Priority Population]]="1/2 Mile Buffer Zone",Table13[[#This Row],[Total GGRF Funding Amount from this Program ($)]],0),0)</f>
        <v>0</v>
      </c>
      <c r="BP9" s="403">
        <f>IF(ISBLANK(Table13[[#This Row],[Project ID]]), 0, 1)</f>
        <v>0</v>
      </c>
      <c r="BQ9" s="12"/>
      <c r="BR9" s="12"/>
      <c r="BS9" s="12"/>
    </row>
    <row r="10" spans="1:71" hidden="1" x14ac:dyDescent="0.25">
      <c r="G10" s="12">
        <f>'Project Info'!E29</f>
        <v>0</v>
      </c>
      <c r="I10" s="17"/>
      <c r="J10" s="17"/>
      <c r="K10" s="17"/>
      <c r="L10" s="17">
        <f>'Project Info'!E39</f>
        <v>0</v>
      </c>
      <c r="M10" s="17"/>
      <c r="N10" s="12">
        <f>ROUND('Project Info'!E38,0)</f>
        <v>0</v>
      </c>
      <c r="O10" s="12">
        <f>ROUND('Project Info'!E35,0)</f>
        <v>0</v>
      </c>
      <c r="Q10" s="12">
        <f>ROUND('Project Info'!E37,0)</f>
        <v>0</v>
      </c>
      <c r="S10" s="18">
        <f>'Project Info'!E40</f>
        <v>0</v>
      </c>
      <c r="T10" s="18">
        <f>ROUND('GHG Summary'!E27,0)</f>
        <v>0</v>
      </c>
      <c r="AA10" s="18">
        <f>ROUND('Co-benefits Summary'!G26,0)</f>
        <v>0</v>
      </c>
      <c r="AB10" s="18">
        <f>ROUND('Co-benefits Summary'!G28,0)</f>
        <v>0</v>
      </c>
      <c r="AC10" s="18">
        <f>ROUND('Co-benefits Summary'!G27,0)</f>
        <v>0</v>
      </c>
      <c r="AD10" s="18">
        <f>ROUND('Co-benefits Summary'!F26,0)</f>
        <v>0</v>
      </c>
      <c r="AE10" s="18">
        <f>ROUND('Co-benefits Summary'!F28,0)</f>
        <v>0</v>
      </c>
      <c r="AF10" s="18">
        <f>ROUND('Co-benefits Summary'!F27,0)</f>
        <v>0</v>
      </c>
      <c r="AG10" s="18" t="e">
        <f>ROUND('Co-benefits Summary'!E20,0)</f>
        <v>#VALUE!</v>
      </c>
      <c r="AJ10" s="18" t="e">
        <f>ROUND('Co-benefits Summary'!E21,0)</f>
        <v>#VALUE!</v>
      </c>
      <c r="AK10" s="18" t="e">
        <f>ROUND('Co-benefits Summary'!E21,0)</f>
        <v>#VALUE!</v>
      </c>
      <c r="AL10" s="18" t="e">
        <f>ROUND('Co-benefits Summary'!E22,0)</f>
        <v>#VALUE!</v>
      </c>
      <c r="AM10" s="18" t="e">
        <f>ROUND('Co-benefits Summary'!E24,0)</f>
        <v>#VALUE!</v>
      </c>
      <c r="AN10" s="18">
        <f>ROUND('Co-benefits Summary'!E23,0)</f>
        <v>0</v>
      </c>
      <c r="AP10" s="404"/>
      <c r="AQ10" s="404"/>
      <c r="AR10" s="404"/>
      <c r="BC10" s="403">
        <f>IF(Table13[[#This Row],[Benefits Criteria Table
Step 1: Disadvantaged Community? (Y/N)]]="Yes",Table13[[#This Row],[Count]],0)</f>
        <v>0</v>
      </c>
      <c r="BD10" s="403">
        <f>IF(Table13[[#This Row],[Benefits Criteria Table
Step 1: Disadvantaged Community? (Y/N)]]="Yes",Table13[[#This Row],[Total GGRF Funding Amount from this Program ($)]],0)</f>
        <v>0</v>
      </c>
      <c r="BE10" s="403">
        <f>IF(Table13[[#This Row],[Benefits Criteria Table
Step 1: Low-income Community or Low-income Household? (Y/N)]]="Yes",Table13[[#This Row],[Count]],0)</f>
        <v>0</v>
      </c>
      <c r="BF10" s="403">
        <f>IF(Table13[[#This Row],[Benefits Criteria Table
Step 1: Low-income Community or Low-income Household? (Y/N)]]="Yes",Table13[[#This Row],[Total GGRF Funding Amount from this Program ($)]],0)</f>
        <v>0</v>
      </c>
      <c r="BG10" s="403">
        <f>IF(Table13[[#This Row],[Benefits Criteria Table
Step 1: Low-income 1/2-mile Buffer Region? (Y/N)]]="Yes",Table13[[#This Row],[Count]],0)</f>
        <v>0</v>
      </c>
      <c r="BH10" s="403">
        <f>IF(Table13[[#This Row],[Benefits Criteria Table
Step 1: Low-income 1/2-mile Buffer Region? (Y/N)]]="Yes",Table13[[#This Row],[Total GGRF Funding Amount from this Program ($)]],0)</f>
        <v>0</v>
      </c>
      <c r="BI10" s="12"/>
      <c r="BJ10" s="403" t="str">
        <f>IF(Table13[[#This Row],[Benefits Criteria Table
Step 1: Disadvantaged Community? (Y/N)]]="YES",IF(Table13[[#This Row],[Select a Priority Population]]="Disadvantaged Community",Table13[[#This Row],[Count]],0),"")</f>
        <v/>
      </c>
      <c r="BK10" s="403" t="str">
        <f>IF(Table13[[#This Row],[Benefits Criteria Table
Step 1: Disadvantaged Community? (Y/N)]]="YES",IF(Table13[[#This Row],[Select a Priority Population]]="Disadvantaged Community",Table13[[#This Row],[Qualifying Disadvantaged Community Benefit Amount ($)]],0),"")</f>
        <v/>
      </c>
      <c r="BL10" s="403">
        <f>IF(Table13[[#This Row],[Benefits Criteria Table
Step 1: Low-income Community or Low-income Household? (Y/N)]]="Yes",IF(Table13[[#This Row],[Select a Priority Population]]="Low-income Community",Table13[[#This Row],[Count]],0),0)</f>
        <v>0</v>
      </c>
      <c r="BM10" s="403">
        <f>IF(Table13[[#This Row],[Benefits Criteria Table
Step 1: Low-income Community or Low-income Household? (Y/N)]]="Yes",IF(Table13[[#This Row],[Select a Priority Population]]="Low-income Community",Table13[[#This Row],[Total GGRF Funding Amount from this Program ($)]],0),0)</f>
        <v>0</v>
      </c>
      <c r="BN10" s="403">
        <f>IF(Table13[[#This Row],[Benefits Criteria Table
Step 1: Low-income 1/2-mile Buffer Region? (Y/N)]]="Yes",IF(Table13[[#This Row],[Select a Priority Population]]="1/2 Mile Buffer Zone",Table13[[#This Row],[Count]],0),0)</f>
        <v>0</v>
      </c>
      <c r="BO10" s="403">
        <f>IF(Table13[[#This Row],[Benefits Criteria Table
Step 1: Low-income 1/2-mile Buffer Region? (Y/N)]]="Yes",IF(Table13[[#This Row],[Select a Priority Population]]="1/2 Mile Buffer Zone",Table13[[#This Row],[Total GGRF Funding Amount from this Program ($)]],0),0)</f>
        <v>0</v>
      </c>
      <c r="BP10" s="403">
        <f>IF(ISBLANK(Table13[[#This Row],[Project ID]]), 0, 1)</f>
        <v>0</v>
      </c>
      <c r="BQ10" s="12"/>
      <c r="BR10" s="12"/>
      <c r="BS10" s="12"/>
    </row>
    <row r="11" spans="1:71" hidden="1" x14ac:dyDescent="0.25">
      <c r="G11" s="12">
        <f>'Project Info'!E30</f>
        <v>0</v>
      </c>
      <c r="I11" s="17"/>
      <c r="J11" s="17"/>
      <c r="K11" s="17"/>
      <c r="L11" s="17">
        <f>'Project Info'!E40</f>
        <v>0</v>
      </c>
      <c r="M11" s="17"/>
      <c r="N11" s="12">
        <f>ROUND('Project Info'!E39,0)</f>
        <v>0</v>
      </c>
      <c r="O11" s="12">
        <f>ROUND('Project Info'!E36,0)</f>
        <v>0</v>
      </c>
      <c r="Q11" s="12">
        <f>ROUND('Project Info'!E38,0)</f>
        <v>0</v>
      </c>
      <c r="S11" s="18">
        <f>'Project Info'!E41</f>
        <v>0</v>
      </c>
      <c r="T11" s="18">
        <f>ROUND('GHG Summary'!E28,0)</f>
        <v>0</v>
      </c>
      <c r="AA11" s="18">
        <f>ROUND('Co-benefits Summary'!G27,0)</f>
        <v>0</v>
      </c>
      <c r="AB11" s="18" t="e">
        <f>ROUND('Co-benefits Summary'!G29,0)</f>
        <v>#VALUE!</v>
      </c>
      <c r="AC11" s="18">
        <f>ROUND('Co-benefits Summary'!G28,0)</f>
        <v>0</v>
      </c>
      <c r="AD11" s="18">
        <f>ROUND('Co-benefits Summary'!F27,0)</f>
        <v>0</v>
      </c>
      <c r="AE11" s="18" t="e">
        <f>ROUND('Co-benefits Summary'!F29,0)</f>
        <v>#VALUE!</v>
      </c>
      <c r="AF11" s="18">
        <f>ROUND('Co-benefits Summary'!F28,0)</f>
        <v>0</v>
      </c>
      <c r="AG11" s="18" t="e">
        <f>ROUND('Co-benefits Summary'!E21,0)</f>
        <v>#VALUE!</v>
      </c>
      <c r="AJ11" s="18" t="e">
        <f>ROUND('Co-benefits Summary'!E22,0)</f>
        <v>#VALUE!</v>
      </c>
      <c r="AK11" s="18" t="e">
        <f>ROUND('Co-benefits Summary'!E22,0)</f>
        <v>#VALUE!</v>
      </c>
      <c r="AL11" s="18">
        <f>ROUND('Co-benefits Summary'!E23,0)</f>
        <v>0</v>
      </c>
      <c r="AM11" s="18" t="e">
        <f>ROUND('Co-benefits Summary'!E25,0)</f>
        <v>#VALUE!</v>
      </c>
      <c r="AN11" s="18" t="e">
        <f>ROUND('Co-benefits Summary'!E24,0)</f>
        <v>#VALUE!</v>
      </c>
      <c r="AP11" s="404"/>
      <c r="AQ11" s="404"/>
      <c r="AR11" s="404"/>
      <c r="BC11" s="403">
        <f>IF(Table13[[#This Row],[Benefits Criteria Table
Step 1: Disadvantaged Community? (Y/N)]]="Yes",Table13[[#This Row],[Count]],0)</f>
        <v>0</v>
      </c>
      <c r="BD11" s="403">
        <f>IF(Table13[[#This Row],[Benefits Criteria Table
Step 1: Disadvantaged Community? (Y/N)]]="Yes",Table13[[#This Row],[Total GGRF Funding Amount from this Program ($)]],0)</f>
        <v>0</v>
      </c>
      <c r="BE11" s="403">
        <f>IF(Table13[[#This Row],[Benefits Criteria Table
Step 1: Low-income Community or Low-income Household? (Y/N)]]="Yes",Table13[[#This Row],[Count]],0)</f>
        <v>0</v>
      </c>
      <c r="BF11" s="403">
        <f>IF(Table13[[#This Row],[Benefits Criteria Table
Step 1: Low-income Community or Low-income Household? (Y/N)]]="Yes",Table13[[#This Row],[Total GGRF Funding Amount from this Program ($)]],0)</f>
        <v>0</v>
      </c>
      <c r="BG11" s="403">
        <f>IF(Table13[[#This Row],[Benefits Criteria Table
Step 1: Low-income 1/2-mile Buffer Region? (Y/N)]]="Yes",Table13[[#This Row],[Count]],0)</f>
        <v>0</v>
      </c>
      <c r="BH11" s="403">
        <f>IF(Table13[[#This Row],[Benefits Criteria Table
Step 1: Low-income 1/2-mile Buffer Region? (Y/N)]]="Yes",Table13[[#This Row],[Total GGRF Funding Amount from this Program ($)]],0)</f>
        <v>0</v>
      </c>
      <c r="BI11" s="12"/>
      <c r="BJ11" s="403" t="str">
        <f>IF(Table13[[#This Row],[Benefits Criteria Table
Step 1: Disadvantaged Community? (Y/N)]]="YES",IF(Table13[[#This Row],[Select a Priority Population]]="Disadvantaged Community",Table13[[#This Row],[Count]],0),"")</f>
        <v/>
      </c>
      <c r="BK11" s="403" t="str">
        <f>IF(Table13[[#This Row],[Benefits Criteria Table
Step 1: Disadvantaged Community? (Y/N)]]="YES",IF(Table13[[#This Row],[Select a Priority Population]]="Disadvantaged Community",Table13[[#This Row],[Qualifying Disadvantaged Community Benefit Amount ($)]],0),"")</f>
        <v/>
      </c>
      <c r="BL11" s="403">
        <f>IF(Table13[[#This Row],[Benefits Criteria Table
Step 1: Low-income Community or Low-income Household? (Y/N)]]="Yes",IF(Table13[[#This Row],[Select a Priority Population]]="Low-income Community",Table13[[#This Row],[Count]],0),0)</f>
        <v>0</v>
      </c>
      <c r="BM11" s="403">
        <f>IF(Table13[[#This Row],[Benefits Criteria Table
Step 1: Low-income Community or Low-income Household? (Y/N)]]="Yes",IF(Table13[[#This Row],[Select a Priority Population]]="Low-income Community",Table13[[#This Row],[Total GGRF Funding Amount from this Program ($)]],0),0)</f>
        <v>0</v>
      </c>
      <c r="BN11" s="403">
        <f>IF(Table13[[#This Row],[Benefits Criteria Table
Step 1: Low-income 1/2-mile Buffer Region? (Y/N)]]="Yes",IF(Table13[[#This Row],[Select a Priority Population]]="1/2 Mile Buffer Zone",Table13[[#This Row],[Count]],0),0)</f>
        <v>0</v>
      </c>
      <c r="BO11" s="403">
        <f>IF(Table13[[#This Row],[Benefits Criteria Table
Step 1: Low-income 1/2-mile Buffer Region? (Y/N)]]="Yes",IF(Table13[[#This Row],[Select a Priority Population]]="1/2 Mile Buffer Zone",Table13[[#This Row],[Total GGRF Funding Amount from this Program ($)]],0),0)</f>
        <v>0</v>
      </c>
      <c r="BP11" s="403">
        <f>IF(ISBLANK(Table13[[#This Row],[Project ID]]), 0, 1)</f>
        <v>0</v>
      </c>
      <c r="BQ11" s="12"/>
      <c r="BR11" s="12"/>
      <c r="BS11" s="12"/>
    </row>
    <row r="12" spans="1:71" hidden="1" x14ac:dyDescent="0.25">
      <c r="G12" s="12">
        <f>'Project Info'!E31</f>
        <v>0</v>
      </c>
      <c r="I12" s="17"/>
      <c r="J12" s="17"/>
      <c r="K12" s="17"/>
      <c r="L12" s="17">
        <f>'Project Info'!E41</f>
        <v>0</v>
      </c>
      <c r="M12" s="17"/>
      <c r="N12" s="12">
        <f>ROUND('Project Info'!E40,0)</f>
        <v>0</v>
      </c>
      <c r="O12" s="12">
        <f>ROUND('Project Info'!E37,0)</f>
        <v>0</v>
      </c>
      <c r="Q12" s="12">
        <f>ROUND('Project Info'!E39,0)</f>
        <v>0</v>
      </c>
      <c r="S12" s="18">
        <f>'Project Info'!E42</f>
        <v>0</v>
      </c>
      <c r="T12" s="18">
        <f>ROUND('GHG Summary'!E29,0)</f>
        <v>0</v>
      </c>
      <c r="AA12" s="18">
        <f>ROUND('Co-benefits Summary'!G28,0)</f>
        <v>0</v>
      </c>
      <c r="AB12" s="18" t="e">
        <f>ROUND('Co-benefits Summary'!G30,0)</f>
        <v>#VALUE!</v>
      </c>
      <c r="AC12" s="18" t="e">
        <f>ROUND('Co-benefits Summary'!G29,0)</f>
        <v>#VALUE!</v>
      </c>
      <c r="AD12" s="18">
        <f>ROUND('Co-benefits Summary'!F28,0)</f>
        <v>0</v>
      </c>
      <c r="AE12" s="18" t="e">
        <f>ROUND('Co-benefits Summary'!F30,0)</f>
        <v>#VALUE!</v>
      </c>
      <c r="AF12" s="18" t="e">
        <f>ROUND('Co-benefits Summary'!F29,0)</f>
        <v>#VALUE!</v>
      </c>
      <c r="AG12" s="18" t="e">
        <f>ROUND('Co-benefits Summary'!E22,0)</f>
        <v>#VALUE!</v>
      </c>
      <c r="AJ12" s="18">
        <f>ROUND('Co-benefits Summary'!E23,0)</f>
        <v>0</v>
      </c>
      <c r="AK12" s="18">
        <f>ROUND('Co-benefits Summary'!E23,0)</f>
        <v>0</v>
      </c>
      <c r="AL12" s="18" t="e">
        <f>ROUND('Co-benefits Summary'!E24,0)</f>
        <v>#VALUE!</v>
      </c>
      <c r="AM12" s="18" t="e">
        <f>ROUND('Co-benefits Summary'!E26,0)</f>
        <v>#VALUE!</v>
      </c>
      <c r="AN12" s="18" t="e">
        <f>ROUND('Co-benefits Summary'!E25,0)</f>
        <v>#VALUE!</v>
      </c>
      <c r="AP12" s="404"/>
      <c r="AQ12" s="404"/>
      <c r="AR12" s="404"/>
      <c r="BC12" s="403">
        <f>IF(Table13[[#This Row],[Benefits Criteria Table
Step 1: Disadvantaged Community? (Y/N)]]="Yes",Table13[[#This Row],[Count]],0)</f>
        <v>0</v>
      </c>
      <c r="BD12" s="403">
        <f>IF(Table13[[#This Row],[Benefits Criteria Table
Step 1: Disadvantaged Community? (Y/N)]]="Yes",Table13[[#This Row],[Total GGRF Funding Amount from this Program ($)]],0)</f>
        <v>0</v>
      </c>
      <c r="BE12" s="403">
        <f>IF(Table13[[#This Row],[Benefits Criteria Table
Step 1: Low-income Community or Low-income Household? (Y/N)]]="Yes",Table13[[#This Row],[Count]],0)</f>
        <v>0</v>
      </c>
      <c r="BF12" s="403">
        <f>IF(Table13[[#This Row],[Benefits Criteria Table
Step 1: Low-income Community or Low-income Household? (Y/N)]]="Yes",Table13[[#This Row],[Total GGRF Funding Amount from this Program ($)]],0)</f>
        <v>0</v>
      </c>
      <c r="BG12" s="403">
        <f>IF(Table13[[#This Row],[Benefits Criteria Table
Step 1: Low-income 1/2-mile Buffer Region? (Y/N)]]="Yes",Table13[[#This Row],[Count]],0)</f>
        <v>0</v>
      </c>
      <c r="BH12" s="403">
        <f>IF(Table13[[#This Row],[Benefits Criteria Table
Step 1: Low-income 1/2-mile Buffer Region? (Y/N)]]="Yes",Table13[[#This Row],[Total GGRF Funding Amount from this Program ($)]],0)</f>
        <v>0</v>
      </c>
      <c r="BI12" s="12"/>
      <c r="BJ12" s="403" t="str">
        <f>IF(Table13[[#This Row],[Benefits Criteria Table
Step 1: Disadvantaged Community? (Y/N)]]="YES",IF(Table13[[#This Row],[Select a Priority Population]]="Disadvantaged Community",Table13[[#This Row],[Count]],0),"")</f>
        <v/>
      </c>
      <c r="BK12" s="403" t="str">
        <f>IF(Table13[[#This Row],[Benefits Criteria Table
Step 1: Disadvantaged Community? (Y/N)]]="YES",IF(Table13[[#This Row],[Select a Priority Population]]="Disadvantaged Community",Table13[[#This Row],[Qualifying Disadvantaged Community Benefit Amount ($)]],0),"")</f>
        <v/>
      </c>
      <c r="BL12" s="403">
        <f>IF(Table13[[#This Row],[Benefits Criteria Table
Step 1: Low-income Community or Low-income Household? (Y/N)]]="Yes",IF(Table13[[#This Row],[Select a Priority Population]]="Low-income Community",Table13[[#This Row],[Count]],0),0)</f>
        <v>0</v>
      </c>
      <c r="BM12" s="403">
        <f>IF(Table13[[#This Row],[Benefits Criteria Table
Step 1: Low-income Community or Low-income Household? (Y/N)]]="Yes",IF(Table13[[#This Row],[Select a Priority Population]]="Low-income Community",Table13[[#This Row],[Total GGRF Funding Amount from this Program ($)]],0),0)</f>
        <v>0</v>
      </c>
      <c r="BN12" s="403">
        <f>IF(Table13[[#This Row],[Benefits Criteria Table
Step 1: Low-income 1/2-mile Buffer Region? (Y/N)]]="Yes",IF(Table13[[#This Row],[Select a Priority Population]]="1/2 Mile Buffer Zone",Table13[[#This Row],[Count]],0),0)</f>
        <v>0</v>
      </c>
      <c r="BO12" s="403">
        <f>IF(Table13[[#This Row],[Benefits Criteria Table
Step 1: Low-income 1/2-mile Buffer Region? (Y/N)]]="Yes",IF(Table13[[#This Row],[Select a Priority Population]]="1/2 Mile Buffer Zone",Table13[[#This Row],[Total GGRF Funding Amount from this Program ($)]],0),0)</f>
        <v>0</v>
      </c>
      <c r="BP12" s="403">
        <f>IF(ISBLANK(Table13[[#This Row],[Project ID]]), 0, 1)</f>
        <v>0</v>
      </c>
      <c r="BQ12" s="12"/>
      <c r="BR12" s="12"/>
      <c r="BS12" s="12"/>
    </row>
    <row r="13" spans="1:71" hidden="1" x14ac:dyDescent="0.25">
      <c r="G13" s="12">
        <f>'Project Info'!E32</f>
        <v>0</v>
      </c>
      <c r="I13" s="17"/>
      <c r="J13" s="17"/>
      <c r="K13" s="17"/>
      <c r="L13" s="17">
        <f>'Project Info'!E42</f>
        <v>0</v>
      </c>
      <c r="M13" s="17"/>
      <c r="N13" s="12">
        <f>ROUND('Project Info'!E41,0)</f>
        <v>0</v>
      </c>
      <c r="O13" s="12">
        <f>ROUND('Project Info'!E38,0)</f>
        <v>0</v>
      </c>
      <c r="Q13" s="12">
        <f>ROUND('Project Info'!E40,0)</f>
        <v>0</v>
      </c>
      <c r="S13" s="18">
        <f>'Project Info'!E43</f>
        <v>0</v>
      </c>
      <c r="T13" s="18">
        <f>ROUND('GHG Summary'!E30,0)</f>
        <v>0</v>
      </c>
      <c r="AA13" s="18" t="e">
        <f>ROUND('Co-benefits Summary'!G29,0)</f>
        <v>#VALUE!</v>
      </c>
      <c r="AB13" s="18" t="e">
        <f>ROUND('Co-benefits Summary'!G31,0)</f>
        <v>#VALUE!</v>
      </c>
      <c r="AC13" s="18" t="e">
        <f>ROUND('Co-benefits Summary'!G30,0)</f>
        <v>#VALUE!</v>
      </c>
      <c r="AD13" s="18" t="e">
        <f>ROUND('Co-benefits Summary'!F29,0)</f>
        <v>#VALUE!</v>
      </c>
      <c r="AE13" s="18" t="e">
        <f>ROUND('Co-benefits Summary'!F31,0)</f>
        <v>#VALUE!</v>
      </c>
      <c r="AF13" s="18" t="e">
        <f>ROUND('Co-benefits Summary'!F30,0)</f>
        <v>#VALUE!</v>
      </c>
      <c r="AG13" s="18">
        <f>ROUND('Co-benefits Summary'!E23,0)</f>
        <v>0</v>
      </c>
      <c r="AJ13" s="18" t="e">
        <f>ROUND('Co-benefits Summary'!E24,0)</f>
        <v>#VALUE!</v>
      </c>
      <c r="AK13" s="18" t="e">
        <f>ROUND('Co-benefits Summary'!E24,0)</f>
        <v>#VALUE!</v>
      </c>
      <c r="AL13" s="18" t="e">
        <f>ROUND('Co-benefits Summary'!E25,0)</f>
        <v>#VALUE!</v>
      </c>
      <c r="AM13" s="18" t="e">
        <f>ROUND('Co-benefits Summary'!E27,0)</f>
        <v>#VALUE!</v>
      </c>
      <c r="AN13" s="18" t="e">
        <f>ROUND('Co-benefits Summary'!E26,0)</f>
        <v>#VALUE!</v>
      </c>
      <c r="AP13" s="404"/>
      <c r="AQ13" s="404"/>
      <c r="AR13" s="404"/>
      <c r="BC13" s="403">
        <f>IF(Table13[[#This Row],[Benefits Criteria Table
Step 1: Disadvantaged Community? (Y/N)]]="Yes",Table13[[#This Row],[Count]],0)</f>
        <v>0</v>
      </c>
      <c r="BD13" s="403">
        <f>IF(Table13[[#This Row],[Benefits Criteria Table
Step 1: Disadvantaged Community? (Y/N)]]="Yes",Table13[[#This Row],[Total GGRF Funding Amount from this Program ($)]],0)</f>
        <v>0</v>
      </c>
      <c r="BE13" s="403">
        <f>IF(Table13[[#This Row],[Benefits Criteria Table
Step 1: Low-income Community or Low-income Household? (Y/N)]]="Yes",Table13[[#This Row],[Count]],0)</f>
        <v>0</v>
      </c>
      <c r="BF13" s="403">
        <f>IF(Table13[[#This Row],[Benefits Criteria Table
Step 1: Low-income Community or Low-income Household? (Y/N)]]="Yes",Table13[[#This Row],[Total GGRF Funding Amount from this Program ($)]],0)</f>
        <v>0</v>
      </c>
      <c r="BG13" s="403">
        <f>IF(Table13[[#This Row],[Benefits Criteria Table
Step 1: Low-income 1/2-mile Buffer Region? (Y/N)]]="Yes",Table13[[#This Row],[Count]],0)</f>
        <v>0</v>
      </c>
      <c r="BH13" s="403">
        <f>IF(Table13[[#This Row],[Benefits Criteria Table
Step 1: Low-income 1/2-mile Buffer Region? (Y/N)]]="Yes",Table13[[#This Row],[Total GGRF Funding Amount from this Program ($)]],0)</f>
        <v>0</v>
      </c>
      <c r="BI13" s="12"/>
      <c r="BJ13" s="403" t="str">
        <f>IF(Table13[[#This Row],[Benefits Criteria Table
Step 1: Disadvantaged Community? (Y/N)]]="YES",IF(Table13[[#This Row],[Select a Priority Population]]="Disadvantaged Community",Table13[[#This Row],[Count]],0),"")</f>
        <v/>
      </c>
      <c r="BK13" s="403" t="str">
        <f>IF(Table13[[#This Row],[Benefits Criteria Table
Step 1: Disadvantaged Community? (Y/N)]]="YES",IF(Table13[[#This Row],[Select a Priority Population]]="Disadvantaged Community",Table13[[#This Row],[Qualifying Disadvantaged Community Benefit Amount ($)]],0),"")</f>
        <v/>
      </c>
      <c r="BL13" s="403">
        <f>IF(Table13[[#This Row],[Benefits Criteria Table
Step 1: Low-income Community or Low-income Household? (Y/N)]]="Yes",IF(Table13[[#This Row],[Select a Priority Population]]="Low-income Community",Table13[[#This Row],[Count]],0),0)</f>
        <v>0</v>
      </c>
      <c r="BM13" s="403">
        <f>IF(Table13[[#This Row],[Benefits Criteria Table
Step 1: Low-income Community or Low-income Household? (Y/N)]]="Yes",IF(Table13[[#This Row],[Select a Priority Population]]="Low-income Community",Table13[[#This Row],[Total GGRF Funding Amount from this Program ($)]],0),0)</f>
        <v>0</v>
      </c>
      <c r="BN13" s="403">
        <f>IF(Table13[[#This Row],[Benefits Criteria Table
Step 1: Low-income 1/2-mile Buffer Region? (Y/N)]]="Yes",IF(Table13[[#This Row],[Select a Priority Population]]="1/2 Mile Buffer Zone",Table13[[#This Row],[Count]],0),0)</f>
        <v>0</v>
      </c>
      <c r="BO13" s="403">
        <f>IF(Table13[[#This Row],[Benefits Criteria Table
Step 1: Low-income 1/2-mile Buffer Region? (Y/N)]]="Yes",IF(Table13[[#This Row],[Select a Priority Population]]="1/2 Mile Buffer Zone",Table13[[#This Row],[Total GGRF Funding Amount from this Program ($)]],0),0)</f>
        <v>0</v>
      </c>
      <c r="BP13" s="403">
        <f>IF(ISBLANK(Table13[[#This Row],[Project ID]]), 0, 1)</f>
        <v>0</v>
      </c>
      <c r="BQ13" s="12"/>
      <c r="BR13" s="12"/>
      <c r="BS13" s="12"/>
    </row>
    <row r="14" spans="1:71" hidden="1" x14ac:dyDescent="0.25">
      <c r="G14" s="12">
        <f>'Project Info'!E33</f>
        <v>0</v>
      </c>
      <c r="I14" s="17"/>
      <c r="J14" s="17"/>
      <c r="K14" s="17"/>
      <c r="L14" s="17">
        <f>'Project Info'!E43</f>
        <v>0</v>
      </c>
      <c r="M14" s="17"/>
      <c r="N14" s="12">
        <f>ROUND('Project Info'!E42,0)</f>
        <v>0</v>
      </c>
      <c r="O14" s="12">
        <f>ROUND('Project Info'!E39,0)</f>
        <v>0</v>
      </c>
      <c r="Q14" s="12">
        <f>ROUND('Project Info'!E41,0)</f>
        <v>0</v>
      </c>
      <c r="S14" s="18">
        <f>'Project Info'!E44</f>
        <v>0</v>
      </c>
      <c r="T14" s="18">
        <f>ROUND('GHG Summary'!E31,0)</f>
        <v>0</v>
      </c>
      <c r="AA14" s="18" t="e">
        <f>ROUND('Co-benefits Summary'!G30,0)</f>
        <v>#VALUE!</v>
      </c>
      <c r="AB14" s="18" t="e">
        <f>ROUND('Co-benefits Summary'!G32,0)</f>
        <v>#VALUE!</v>
      </c>
      <c r="AC14" s="18" t="e">
        <f>ROUND('Co-benefits Summary'!G31,0)</f>
        <v>#VALUE!</v>
      </c>
      <c r="AD14" s="18" t="e">
        <f>ROUND('Co-benefits Summary'!F30,0)</f>
        <v>#VALUE!</v>
      </c>
      <c r="AE14" s="18" t="e">
        <f>ROUND('Co-benefits Summary'!F32,0)</f>
        <v>#VALUE!</v>
      </c>
      <c r="AF14" s="18" t="e">
        <f>ROUND('Co-benefits Summary'!F31,0)</f>
        <v>#VALUE!</v>
      </c>
      <c r="AG14" s="18" t="e">
        <f>ROUND('Co-benefits Summary'!E24,0)</f>
        <v>#VALUE!</v>
      </c>
      <c r="AJ14" s="18" t="e">
        <f>ROUND('Co-benefits Summary'!E25,0)</f>
        <v>#VALUE!</v>
      </c>
      <c r="AK14" s="18" t="e">
        <f>ROUND('Co-benefits Summary'!E25,0)</f>
        <v>#VALUE!</v>
      </c>
      <c r="AL14" s="18" t="e">
        <f>ROUND('Co-benefits Summary'!E26,0)</f>
        <v>#VALUE!</v>
      </c>
      <c r="AM14" s="18" t="e">
        <f>ROUND('Co-benefits Summary'!E28,0)</f>
        <v>#VALUE!</v>
      </c>
      <c r="AN14" s="18" t="e">
        <f>ROUND('Co-benefits Summary'!E27,0)</f>
        <v>#VALUE!</v>
      </c>
      <c r="AP14" s="404"/>
      <c r="AQ14" s="404"/>
      <c r="AR14" s="404"/>
      <c r="BC14" s="403">
        <f>IF(Table13[[#This Row],[Benefits Criteria Table
Step 1: Disadvantaged Community? (Y/N)]]="Yes",Table13[[#This Row],[Count]],0)</f>
        <v>0</v>
      </c>
      <c r="BD14" s="403">
        <f>IF(Table13[[#This Row],[Benefits Criteria Table
Step 1: Disadvantaged Community? (Y/N)]]="Yes",Table13[[#This Row],[Total GGRF Funding Amount from this Program ($)]],0)</f>
        <v>0</v>
      </c>
      <c r="BE14" s="403">
        <f>IF(Table13[[#This Row],[Benefits Criteria Table
Step 1: Low-income Community or Low-income Household? (Y/N)]]="Yes",Table13[[#This Row],[Count]],0)</f>
        <v>0</v>
      </c>
      <c r="BF14" s="403">
        <f>IF(Table13[[#This Row],[Benefits Criteria Table
Step 1: Low-income Community or Low-income Household? (Y/N)]]="Yes",Table13[[#This Row],[Total GGRF Funding Amount from this Program ($)]],0)</f>
        <v>0</v>
      </c>
      <c r="BG14" s="403">
        <f>IF(Table13[[#This Row],[Benefits Criteria Table
Step 1: Low-income 1/2-mile Buffer Region? (Y/N)]]="Yes",Table13[[#This Row],[Count]],0)</f>
        <v>0</v>
      </c>
      <c r="BH14" s="403">
        <f>IF(Table13[[#This Row],[Benefits Criteria Table
Step 1: Low-income 1/2-mile Buffer Region? (Y/N)]]="Yes",Table13[[#This Row],[Total GGRF Funding Amount from this Program ($)]],0)</f>
        <v>0</v>
      </c>
      <c r="BI14" s="12"/>
      <c r="BJ14" s="403" t="str">
        <f>IF(Table13[[#This Row],[Benefits Criteria Table
Step 1: Disadvantaged Community? (Y/N)]]="YES",IF(Table13[[#This Row],[Select a Priority Population]]="Disadvantaged Community",Table13[[#This Row],[Count]],0),"")</f>
        <v/>
      </c>
      <c r="BK14" s="403" t="str">
        <f>IF(Table13[[#This Row],[Benefits Criteria Table
Step 1: Disadvantaged Community? (Y/N)]]="YES",IF(Table13[[#This Row],[Select a Priority Population]]="Disadvantaged Community",Table13[[#This Row],[Qualifying Disadvantaged Community Benefit Amount ($)]],0),"")</f>
        <v/>
      </c>
      <c r="BL14" s="403">
        <f>IF(Table13[[#This Row],[Benefits Criteria Table
Step 1: Low-income Community or Low-income Household? (Y/N)]]="Yes",IF(Table13[[#This Row],[Select a Priority Population]]="Low-income Community",Table13[[#This Row],[Count]],0),0)</f>
        <v>0</v>
      </c>
      <c r="BM14" s="403">
        <f>IF(Table13[[#This Row],[Benefits Criteria Table
Step 1: Low-income Community or Low-income Household? (Y/N)]]="Yes",IF(Table13[[#This Row],[Select a Priority Population]]="Low-income Community",Table13[[#This Row],[Total GGRF Funding Amount from this Program ($)]],0),0)</f>
        <v>0</v>
      </c>
      <c r="BN14" s="403">
        <f>IF(Table13[[#This Row],[Benefits Criteria Table
Step 1: Low-income 1/2-mile Buffer Region? (Y/N)]]="Yes",IF(Table13[[#This Row],[Select a Priority Population]]="1/2 Mile Buffer Zone",Table13[[#This Row],[Count]],0),0)</f>
        <v>0</v>
      </c>
      <c r="BO14" s="403">
        <f>IF(Table13[[#This Row],[Benefits Criteria Table
Step 1: Low-income 1/2-mile Buffer Region? (Y/N)]]="Yes",IF(Table13[[#This Row],[Select a Priority Population]]="1/2 Mile Buffer Zone",Table13[[#This Row],[Total GGRF Funding Amount from this Program ($)]],0),0)</f>
        <v>0</v>
      </c>
      <c r="BP14" s="403">
        <f>IF(ISBLANK(Table13[[#This Row],[Project ID]]), 0, 1)</f>
        <v>0</v>
      </c>
      <c r="BQ14" s="12"/>
      <c r="BR14" s="12"/>
      <c r="BS14" s="12"/>
    </row>
    <row r="15" spans="1:71" hidden="1" x14ac:dyDescent="0.25">
      <c r="G15" s="12">
        <f>'Project Info'!E34</f>
        <v>0</v>
      </c>
      <c r="I15" s="17"/>
      <c r="J15" s="17"/>
      <c r="K15" s="17"/>
      <c r="L15" s="17">
        <f>'Project Info'!E44</f>
        <v>0</v>
      </c>
      <c r="M15" s="17"/>
      <c r="N15" s="12">
        <f>ROUND('Project Info'!E43,0)</f>
        <v>0</v>
      </c>
      <c r="O15" s="12">
        <f>ROUND('Project Info'!E40,0)</f>
        <v>0</v>
      </c>
      <c r="Q15" s="12">
        <f>ROUND('Project Info'!E42,0)</f>
        <v>0</v>
      </c>
      <c r="S15" s="18">
        <f>'Project Info'!E45</f>
        <v>0</v>
      </c>
      <c r="T15" s="18">
        <f>ROUND('GHG Summary'!E32,0)</f>
        <v>0</v>
      </c>
      <c r="AA15" s="18" t="e">
        <f>ROUND('Co-benefits Summary'!G31,0)</f>
        <v>#VALUE!</v>
      </c>
      <c r="AB15" s="18" t="e">
        <f>ROUND('Co-benefits Summary'!G33,0)</f>
        <v>#VALUE!</v>
      </c>
      <c r="AC15" s="18" t="e">
        <f>ROUND('Co-benefits Summary'!G32,0)</f>
        <v>#VALUE!</v>
      </c>
      <c r="AD15" s="18" t="e">
        <f>ROUND('Co-benefits Summary'!F31,0)</f>
        <v>#VALUE!</v>
      </c>
      <c r="AE15" s="18" t="e">
        <f>ROUND('Co-benefits Summary'!F33,0)</f>
        <v>#VALUE!</v>
      </c>
      <c r="AF15" s="18" t="e">
        <f>ROUND('Co-benefits Summary'!F32,0)</f>
        <v>#VALUE!</v>
      </c>
      <c r="AG15" s="18" t="e">
        <f>ROUND('Co-benefits Summary'!E25,0)</f>
        <v>#VALUE!</v>
      </c>
      <c r="AJ15" s="18" t="e">
        <f>ROUND('Co-benefits Summary'!E26,0)</f>
        <v>#VALUE!</v>
      </c>
      <c r="AK15" s="18" t="e">
        <f>ROUND('Co-benefits Summary'!E26,0)</f>
        <v>#VALUE!</v>
      </c>
      <c r="AL15" s="18" t="e">
        <f>ROUND('Co-benefits Summary'!E27,0)</f>
        <v>#VALUE!</v>
      </c>
      <c r="AM15" s="18" t="e">
        <f>ROUND('Co-benefits Summary'!E29,0)</f>
        <v>#VALUE!</v>
      </c>
      <c r="AN15" s="18" t="e">
        <f>ROUND('Co-benefits Summary'!E28,0)</f>
        <v>#VALUE!</v>
      </c>
      <c r="AP15" s="404"/>
      <c r="AQ15" s="404"/>
      <c r="AR15" s="404"/>
      <c r="BC15" s="403">
        <f>IF(Table13[[#This Row],[Benefits Criteria Table
Step 1: Disadvantaged Community? (Y/N)]]="Yes",Table13[[#This Row],[Count]],0)</f>
        <v>0</v>
      </c>
      <c r="BD15" s="403">
        <f>IF(Table13[[#This Row],[Benefits Criteria Table
Step 1: Disadvantaged Community? (Y/N)]]="Yes",Table13[[#This Row],[Total GGRF Funding Amount from this Program ($)]],0)</f>
        <v>0</v>
      </c>
      <c r="BE15" s="403">
        <f>IF(Table13[[#This Row],[Benefits Criteria Table
Step 1: Low-income Community or Low-income Household? (Y/N)]]="Yes",Table13[[#This Row],[Count]],0)</f>
        <v>0</v>
      </c>
      <c r="BF15" s="403">
        <f>IF(Table13[[#This Row],[Benefits Criteria Table
Step 1: Low-income Community or Low-income Household? (Y/N)]]="Yes",Table13[[#This Row],[Total GGRF Funding Amount from this Program ($)]],0)</f>
        <v>0</v>
      </c>
      <c r="BG15" s="403">
        <f>IF(Table13[[#This Row],[Benefits Criteria Table
Step 1: Low-income 1/2-mile Buffer Region? (Y/N)]]="Yes",Table13[[#This Row],[Count]],0)</f>
        <v>0</v>
      </c>
      <c r="BH15" s="403">
        <f>IF(Table13[[#This Row],[Benefits Criteria Table
Step 1: Low-income 1/2-mile Buffer Region? (Y/N)]]="Yes",Table13[[#This Row],[Total GGRF Funding Amount from this Program ($)]],0)</f>
        <v>0</v>
      </c>
      <c r="BI15" s="12"/>
      <c r="BJ15" s="403" t="str">
        <f>IF(Table13[[#This Row],[Benefits Criteria Table
Step 1: Disadvantaged Community? (Y/N)]]="YES",IF(Table13[[#This Row],[Select a Priority Population]]="Disadvantaged Community",Table13[[#This Row],[Count]],0),"")</f>
        <v/>
      </c>
      <c r="BK15" s="403" t="str">
        <f>IF(Table13[[#This Row],[Benefits Criteria Table
Step 1: Disadvantaged Community? (Y/N)]]="YES",IF(Table13[[#This Row],[Select a Priority Population]]="Disadvantaged Community",Table13[[#This Row],[Qualifying Disadvantaged Community Benefit Amount ($)]],0),"")</f>
        <v/>
      </c>
      <c r="BL15" s="403">
        <f>IF(Table13[[#This Row],[Benefits Criteria Table
Step 1: Low-income Community or Low-income Household? (Y/N)]]="Yes",IF(Table13[[#This Row],[Select a Priority Population]]="Low-income Community",Table13[[#This Row],[Count]],0),0)</f>
        <v>0</v>
      </c>
      <c r="BM15" s="403">
        <f>IF(Table13[[#This Row],[Benefits Criteria Table
Step 1: Low-income Community or Low-income Household? (Y/N)]]="Yes",IF(Table13[[#This Row],[Select a Priority Population]]="Low-income Community",Table13[[#This Row],[Total GGRF Funding Amount from this Program ($)]],0),0)</f>
        <v>0</v>
      </c>
      <c r="BN15" s="403">
        <f>IF(Table13[[#This Row],[Benefits Criteria Table
Step 1: Low-income 1/2-mile Buffer Region? (Y/N)]]="Yes",IF(Table13[[#This Row],[Select a Priority Population]]="1/2 Mile Buffer Zone",Table13[[#This Row],[Count]],0),0)</f>
        <v>0</v>
      </c>
      <c r="BO15" s="403">
        <f>IF(Table13[[#This Row],[Benefits Criteria Table
Step 1: Low-income 1/2-mile Buffer Region? (Y/N)]]="Yes",IF(Table13[[#This Row],[Select a Priority Population]]="1/2 Mile Buffer Zone",Table13[[#This Row],[Total GGRF Funding Amount from this Program ($)]],0),0)</f>
        <v>0</v>
      </c>
      <c r="BP15" s="403">
        <f>IF(ISBLANK(Table13[[#This Row],[Project ID]]), 0, 1)</f>
        <v>0</v>
      </c>
      <c r="BQ15" s="12"/>
      <c r="BR15" s="12"/>
      <c r="BS15" s="12"/>
    </row>
    <row r="16" spans="1:71" hidden="1" x14ac:dyDescent="0.25">
      <c r="G16" s="12">
        <f>'Project Info'!E35</f>
        <v>0</v>
      </c>
      <c r="I16" s="17"/>
      <c r="J16" s="17"/>
      <c r="K16" s="17"/>
      <c r="L16" s="17">
        <f>'Project Info'!E45</f>
        <v>0</v>
      </c>
      <c r="M16" s="17"/>
      <c r="N16" s="12">
        <f>ROUND('Project Info'!E44,0)</f>
        <v>0</v>
      </c>
      <c r="O16" s="12">
        <f>ROUND('Project Info'!E41,0)</f>
        <v>0</v>
      </c>
      <c r="Q16" s="12">
        <f>ROUND('Project Info'!E43,0)</f>
        <v>0</v>
      </c>
      <c r="S16" s="18">
        <f>'Project Info'!E46</f>
        <v>0</v>
      </c>
      <c r="T16" s="18">
        <f>ROUND('GHG Summary'!E33,0)</f>
        <v>0</v>
      </c>
      <c r="AA16" s="18" t="e">
        <f>ROUND('Co-benefits Summary'!G32,0)</f>
        <v>#VALUE!</v>
      </c>
      <c r="AB16" s="18">
        <f>ROUND('Co-benefits Summary'!G34,0)</f>
        <v>0</v>
      </c>
      <c r="AC16" s="18" t="e">
        <f>ROUND('Co-benefits Summary'!G33,0)</f>
        <v>#VALUE!</v>
      </c>
      <c r="AD16" s="18" t="e">
        <f>ROUND('Co-benefits Summary'!F32,0)</f>
        <v>#VALUE!</v>
      </c>
      <c r="AE16" s="18">
        <f>ROUND('Co-benefits Summary'!F34,0)</f>
        <v>0</v>
      </c>
      <c r="AF16" s="18" t="e">
        <f>ROUND('Co-benefits Summary'!F33,0)</f>
        <v>#VALUE!</v>
      </c>
      <c r="AG16" s="18" t="e">
        <f>ROUND('Co-benefits Summary'!E26,0)</f>
        <v>#VALUE!</v>
      </c>
      <c r="AJ16" s="18" t="e">
        <f>ROUND('Co-benefits Summary'!E27,0)</f>
        <v>#VALUE!</v>
      </c>
      <c r="AK16" s="18" t="e">
        <f>ROUND('Co-benefits Summary'!E27,0)</f>
        <v>#VALUE!</v>
      </c>
      <c r="AL16" s="18" t="e">
        <f>ROUND('Co-benefits Summary'!E28,0)</f>
        <v>#VALUE!</v>
      </c>
      <c r="AM16" s="18" t="e">
        <f>ROUND('Co-benefits Summary'!E30,0)</f>
        <v>#VALUE!</v>
      </c>
      <c r="AN16" s="18" t="e">
        <f>ROUND('Co-benefits Summary'!E29,0)</f>
        <v>#VALUE!</v>
      </c>
      <c r="AP16" s="404"/>
      <c r="AQ16" s="404"/>
      <c r="AR16" s="404"/>
      <c r="BC16" s="403">
        <f>IF(Table13[[#This Row],[Benefits Criteria Table
Step 1: Disadvantaged Community? (Y/N)]]="Yes",Table13[[#This Row],[Count]],0)</f>
        <v>0</v>
      </c>
      <c r="BD16" s="403">
        <f>IF(Table13[[#This Row],[Benefits Criteria Table
Step 1: Disadvantaged Community? (Y/N)]]="Yes",Table13[[#This Row],[Total GGRF Funding Amount from this Program ($)]],0)</f>
        <v>0</v>
      </c>
      <c r="BE16" s="403">
        <f>IF(Table13[[#This Row],[Benefits Criteria Table
Step 1: Low-income Community or Low-income Household? (Y/N)]]="Yes",Table13[[#This Row],[Count]],0)</f>
        <v>0</v>
      </c>
      <c r="BF16" s="403">
        <f>IF(Table13[[#This Row],[Benefits Criteria Table
Step 1: Low-income Community or Low-income Household? (Y/N)]]="Yes",Table13[[#This Row],[Total GGRF Funding Amount from this Program ($)]],0)</f>
        <v>0</v>
      </c>
      <c r="BG16" s="403">
        <f>IF(Table13[[#This Row],[Benefits Criteria Table
Step 1: Low-income 1/2-mile Buffer Region? (Y/N)]]="Yes",Table13[[#This Row],[Count]],0)</f>
        <v>0</v>
      </c>
      <c r="BH16" s="403">
        <f>IF(Table13[[#This Row],[Benefits Criteria Table
Step 1: Low-income 1/2-mile Buffer Region? (Y/N)]]="Yes",Table13[[#This Row],[Total GGRF Funding Amount from this Program ($)]],0)</f>
        <v>0</v>
      </c>
      <c r="BI16" s="12"/>
      <c r="BJ16" s="403" t="str">
        <f>IF(Table13[[#This Row],[Benefits Criteria Table
Step 1: Disadvantaged Community? (Y/N)]]="YES",IF(Table13[[#This Row],[Select a Priority Population]]="Disadvantaged Community",Table13[[#This Row],[Count]],0),"")</f>
        <v/>
      </c>
      <c r="BK16" s="403" t="str">
        <f>IF(Table13[[#This Row],[Benefits Criteria Table
Step 1: Disadvantaged Community? (Y/N)]]="YES",IF(Table13[[#This Row],[Select a Priority Population]]="Disadvantaged Community",Table13[[#This Row],[Qualifying Disadvantaged Community Benefit Amount ($)]],0),"")</f>
        <v/>
      </c>
      <c r="BL16" s="403">
        <f>IF(Table13[[#This Row],[Benefits Criteria Table
Step 1: Low-income Community or Low-income Household? (Y/N)]]="Yes",IF(Table13[[#This Row],[Select a Priority Population]]="Low-income Community",Table13[[#This Row],[Count]],0),0)</f>
        <v>0</v>
      </c>
      <c r="BM16" s="403">
        <f>IF(Table13[[#This Row],[Benefits Criteria Table
Step 1: Low-income Community or Low-income Household? (Y/N)]]="Yes",IF(Table13[[#This Row],[Select a Priority Population]]="Low-income Community",Table13[[#This Row],[Total GGRF Funding Amount from this Program ($)]],0),0)</f>
        <v>0</v>
      </c>
      <c r="BN16" s="403">
        <f>IF(Table13[[#This Row],[Benefits Criteria Table
Step 1: Low-income 1/2-mile Buffer Region? (Y/N)]]="Yes",IF(Table13[[#This Row],[Select a Priority Population]]="1/2 Mile Buffer Zone",Table13[[#This Row],[Count]],0),0)</f>
        <v>0</v>
      </c>
      <c r="BO16" s="403">
        <f>IF(Table13[[#This Row],[Benefits Criteria Table
Step 1: Low-income 1/2-mile Buffer Region? (Y/N)]]="Yes",IF(Table13[[#This Row],[Select a Priority Population]]="1/2 Mile Buffer Zone",Table13[[#This Row],[Total GGRF Funding Amount from this Program ($)]],0),0)</f>
        <v>0</v>
      </c>
      <c r="BP16" s="403">
        <f>IF(ISBLANK(Table13[[#This Row],[Project ID]]), 0, 1)</f>
        <v>0</v>
      </c>
      <c r="BQ16" s="12"/>
      <c r="BR16" s="12"/>
      <c r="BS16" s="12"/>
    </row>
    <row r="17" spans="7:71" hidden="1" x14ac:dyDescent="0.25">
      <c r="G17" s="12">
        <f>'Project Info'!E36</f>
        <v>0</v>
      </c>
      <c r="I17" s="17"/>
      <c r="J17" s="17"/>
      <c r="K17" s="17"/>
      <c r="L17" s="17">
        <f>'Project Info'!E46</f>
        <v>0</v>
      </c>
      <c r="M17" s="17"/>
      <c r="N17" s="12">
        <f>ROUND('Project Info'!E45,0)</f>
        <v>0</v>
      </c>
      <c r="O17" s="12">
        <f>ROUND('Project Info'!E42,0)</f>
        <v>0</v>
      </c>
      <c r="Q17" s="12">
        <f>ROUND('Project Info'!E44,0)</f>
        <v>0</v>
      </c>
      <c r="S17" s="18">
        <f>'Project Info'!E47</f>
        <v>0</v>
      </c>
      <c r="T17" s="18">
        <f>ROUND('GHG Summary'!E34,0)</f>
        <v>0</v>
      </c>
      <c r="AA17" s="18" t="e">
        <f>ROUND('Co-benefits Summary'!G33,0)</f>
        <v>#VALUE!</v>
      </c>
      <c r="AB17" s="18">
        <f>ROUND('Co-benefits Summary'!G35,0)</f>
        <v>0</v>
      </c>
      <c r="AC17" s="18">
        <f>ROUND('Co-benefits Summary'!G34,0)</f>
        <v>0</v>
      </c>
      <c r="AD17" s="18" t="e">
        <f>ROUND('Co-benefits Summary'!F33,0)</f>
        <v>#VALUE!</v>
      </c>
      <c r="AE17" s="18">
        <f>ROUND('Co-benefits Summary'!F35,0)</f>
        <v>0</v>
      </c>
      <c r="AF17" s="18">
        <f>ROUND('Co-benefits Summary'!F34,0)</f>
        <v>0</v>
      </c>
      <c r="AG17" s="18" t="e">
        <f>ROUND('Co-benefits Summary'!E27,0)</f>
        <v>#VALUE!</v>
      </c>
      <c r="AJ17" s="18" t="e">
        <f>ROUND('Co-benefits Summary'!E28,0)</f>
        <v>#VALUE!</v>
      </c>
      <c r="AK17" s="18" t="e">
        <f>ROUND('Co-benefits Summary'!E28,0)</f>
        <v>#VALUE!</v>
      </c>
      <c r="AL17" s="18" t="e">
        <f>ROUND('Co-benefits Summary'!E29,0)</f>
        <v>#VALUE!</v>
      </c>
      <c r="AM17" s="18" t="e">
        <f>ROUND('Co-benefits Summary'!E31,0)</f>
        <v>#VALUE!</v>
      </c>
      <c r="AN17" s="18" t="e">
        <f>ROUND('Co-benefits Summary'!E30,0)</f>
        <v>#VALUE!</v>
      </c>
      <c r="AP17" s="404"/>
      <c r="AQ17" s="404"/>
      <c r="AR17" s="404"/>
      <c r="BC17" s="403">
        <f>IF(Table13[[#This Row],[Benefits Criteria Table
Step 1: Disadvantaged Community? (Y/N)]]="Yes",Table13[[#This Row],[Count]],0)</f>
        <v>0</v>
      </c>
      <c r="BD17" s="403">
        <f>IF(Table13[[#This Row],[Benefits Criteria Table
Step 1: Disadvantaged Community? (Y/N)]]="Yes",Table13[[#This Row],[Total GGRF Funding Amount from this Program ($)]],0)</f>
        <v>0</v>
      </c>
      <c r="BE17" s="403">
        <f>IF(Table13[[#This Row],[Benefits Criteria Table
Step 1: Low-income Community or Low-income Household? (Y/N)]]="Yes",Table13[[#This Row],[Count]],0)</f>
        <v>0</v>
      </c>
      <c r="BF17" s="403">
        <f>IF(Table13[[#This Row],[Benefits Criteria Table
Step 1: Low-income Community or Low-income Household? (Y/N)]]="Yes",Table13[[#This Row],[Total GGRF Funding Amount from this Program ($)]],0)</f>
        <v>0</v>
      </c>
      <c r="BG17" s="403">
        <f>IF(Table13[[#This Row],[Benefits Criteria Table
Step 1: Low-income 1/2-mile Buffer Region? (Y/N)]]="Yes",Table13[[#This Row],[Count]],0)</f>
        <v>0</v>
      </c>
      <c r="BH17" s="403">
        <f>IF(Table13[[#This Row],[Benefits Criteria Table
Step 1: Low-income 1/2-mile Buffer Region? (Y/N)]]="Yes",Table13[[#This Row],[Total GGRF Funding Amount from this Program ($)]],0)</f>
        <v>0</v>
      </c>
      <c r="BI17" s="12"/>
      <c r="BJ17" s="403" t="str">
        <f>IF(Table13[[#This Row],[Benefits Criteria Table
Step 1: Disadvantaged Community? (Y/N)]]="YES",IF(Table13[[#This Row],[Select a Priority Population]]="Disadvantaged Community",Table13[[#This Row],[Count]],0),"")</f>
        <v/>
      </c>
      <c r="BK17" s="403" t="str">
        <f>IF(Table13[[#This Row],[Benefits Criteria Table
Step 1: Disadvantaged Community? (Y/N)]]="YES",IF(Table13[[#This Row],[Select a Priority Population]]="Disadvantaged Community",Table13[[#This Row],[Qualifying Disadvantaged Community Benefit Amount ($)]],0),"")</f>
        <v/>
      </c>
      <c r="BL17" s="403">
        <f>IF(Table13[[#This Row],[Benefits Criteria Table
Step 1: Low-income Community or Low-income Household? (Y/N)]]="Yes",IF(Table13[[#This Row],[Select a Priority Population]]="Low-income Community",Table13[[#This Row],[Count]],0),0)</f>
        <v>0</v>
      </c>
      <c r="BM17" s="403">
        <f>IF(Table13[[#This Row],[Benefits Criteria Table
Step 1: Low-income Community or Low-income Household? (Y/N)]]="Yes",IF(Table13[[#This Row],[Select a Priority Population]]="Low-income Community",Table13[[#This Row],[Total GGRF Funding Amount from this Program ($)]],0),0)</f>
        <v>0</v>
      </c>
      <c r="BN17" s="403">
        <f>IF(Table13[[#This Row],[Benefits Criteria Table
Step 1: Low-income 1/2-mile Buffer Region? (Y/N)]]="Yes",IF(Table13[[#This Row],[Select a Priority Population]]="1/2 Mile Buffer Zone",Table13[[#This Row],[Count]],0),0)</f>
        <v>0</v>
      </c>
      <c r="BO17" s="403">
        <f>IF(Table13[[#This Row],[Benefits Criteria Table
Step 1: Low-income 1/2-mile Buffer Region? (Y/N)]]="Yes",IF(Table13[[#This Row],[Select a Priority Population]]="1/2 Mile Buffer Zone",Table13[[#This Row],[Total GGRF Funding Amount from this Program ($)]],0),0)</f>
        <v>0</v>
      </c>
      <c r="BP17" s="403">
        <f>IF(ISBLANK(Table13[[#This Row],[Project ID]]), 0, 1)</f>
        <v>0</v>
      </c>
      <c r="BQ17" s="12"/>
      <c r="BR17" s="12"/>
      <c r="BS17" s="12"/>
    </row>
    <row r="18" spans="7:71" hidden="1" x14ac:dyDescent="0.25">
      <c r="G18" s="12">
        <f>'Project Info'!E37</f>
        <v>0</v>
      </c>
      <c r="I18" s="17"/>
      <c r="J18" s="17"/>
      <c r="K18" s="17"/>
      <c r="L18" s="17">
        <f>'Project Info'!E47</f>
        <v>0</v>
      </c>
      <c r="M18" s="17"/>
      <c r="N18" s="12">
        <f>ROUND('Project Info'!E46,0)</f>
        <v>0</v>
      </c>
      <c r="O18" s="12">
        <f>ROUND('Project Info'!E43,0)</f>
        <v>0</v>
      </c>
      <c r="Q18" s="12">
        <f>ROUND('Project Info'!E45,0)</f>
        <v>0</v>
      </c>
      <c r="S18" s="18">
        <f>'Project Info'!E48</f>
        <v>0</v>
      </c>
      <c r="T18" s="18">
        <f>ROUND('GHG Summary'!E35,0)</f>
        <v>0</v>
      </c>
      <c r="AA18" s="18">
        <f>ROUND('Co-benefits Summary'!G34,0)</f>
        <v>0</v>
      </c>
      <c r="AB18" s="18">
        <f>ROUND('Co-benefits Summary'!G36,0)</f>
        <v>0</v>
      </c>
      <c r="AC18" s="18">
        <f>ROUND('Co-benefits Summary'!G35,0)</f>
        <v>0</v>
      </c>
      <c r="AD18" s="18">
        <f>ROUND('Co-benefits Summary'!F34,0)</f>
        <v>0</v>
      </c>
      <c r="AE18" s="18">
        <f>ROUND('Co-benefits Summary'!F36,0)</f>
        <v>0</v>
      </c>
      <c r="AF18" s="18">
        <f>ROUND('Co-benefits Summary'!F35,0)</f>
        <v>0</v>
      </c>
      <c r="AG18" s="18" t="e">
        <f>ROUND('Co-benefits Summary'!E28,0)</f>
        <v>#VALUE!</v>
      </c>
      <c r="AJ18" s="18" t="e">
        <f>ROUND('Co-benefits Summary'!E29,0)</f>
        <v>#VALUE!</v>
      </c>
      <c r="AK18" s="18" t="e">
        <f>ROUND('Co-benefits Summary'!E29,0)</f>
        <v>#VALUE!</v>
      </c>
      <c r="AL18" s="18" t="e">
        <f>ROUND('Co-benefits Summary'!E30,0)</f>
        <v>#VALUE!</v>
      </c>
      <c r="AM18" s="18" t="e">
        <f>ROUND('Co-benefits Summary'!E32,0)</f>
        <v>#VALUE!</v>
      </c>
      <c r="AN18" s="18" t="e">
        <f>ROUND('Co-benefits Summary'!E31,0)</f>
        <v>#VALUE!</v>
      </c>
      <c r="AP18" s="404"/>
      <c r="AQ18" s="404"/>
      <c r="AR18" s="404"/>
      <c r="BC18" s="403">
        <f>IF(Table13[[#This Row],[Benefits Criteria Table
Step 1: Disadvantaged Community? (Y/N)]]="Yes",Table13[[#This Row],[Count]],0)</f>
        <v>0</v>
      </c>
      <c r="BD18" s="403">
        <f>IF(Table13[[#This Row],[Benefits Criteria Table
Step 1: Disadvantaged Community? (Y/N)]]="Yes",Table13[[#This Row],[Total GGRF Funding Amount from this Program ($)]],0)</f>
        <v>0</v>
      </c>
      <c r="BE18" s="403">
        <f>IF(Table13[[#This Row],[Benefits Criteria Table
Step 1: Low-income Community or Low-income Household? (Y/N)]]="Yes",Table13[[#This Row],[Count]],0)</f>
        <v>0</v>
      </c>
      <c r="BF18" s="403">
        <f>IF(Table13[[#This Row],[Benefits Criteria Table
Step 1: Low-income Community or Low-income Household? (Y/N)]]="Yes",Table13[[#This Row],[Total GGRF Funding Amount from this Program ($)]],0)</f>
        <v>0</v>
      </c>
      <c r="BG18" s="403">
        <f>IF(Table13[[#This Row],[Benefits Criteria Table
Step 1: Low-income 1/2-mile Buffer Region? (Y/N)]]="Yes",Table13[[#This Row],[Count]],0)</f>
        <v>0</v>
      </c>
      <c r="BH18" s="403">
        <f>IF(Table13[[#This Row],[Benefits Criteria Table
Step 1: Low-income 1/2-mile Buffer Region? (Y/N)]]="Yes",Table13[[#This Row],[Total GGRF Funding Amount from this Program ($)]],0)</f>
        <v>0</v>
      </c>
      <c r="BI18" s="12"/>
      <c r="BJ18" s="403" t="str">
        <f>IF(Table13[[#This Row],[Benefits Criteria Table
Step 1: Disadvantaged Community? (Y/N)]]="YES",IF(Table13[[#This Row],[Select a Priority Population]]="Disadvantaged Community",Table13[[#This Row],[Count]],0),"")</f>
        <v/>
      </c>
      <c r="BK18" s="403" t="str">
        <f>IF(Table13[[#This Row],[Benefits Criteria Table
Step 1: Disadvantaged Community? (Y/N)]]="YES",IF(Table13[[#This Row],[Select a Priority Population]]="Disadvantaged Community",Table13[[#This Row],[Qualifying Disadvantaged Community Benefit Amount ($)]],0),"")</f>
        <v/>
      </c>
      <c r="BL18" s="403">
        <f>IF(Table13[[#This Row],[Benefits Criteria Table
Step 1: Low-income Community or Low-income Household? (Y/N)]]="Yes",IF(Table13[[#This Row],[Select a Priority Population]]="Low-income Community",Table13[[#This Row],[Count]],0),0)</f>
        <v>0</v>
      </c>
      <c r="BM18" s="403">
        <f>IF(Table13[[#This Row],[Benefits Criteria Table
Step 1: Low-income Community or Low-income Household? (Y/N)]]="Yes",IF(Table13[[#This Row],[Select a Priority Population]]="Low-income Community",Table13[[#This Row],[Total GGRF Funding Amount from this Program ($)]],0),0)</f>
        <v>0</v>
      </c>
      <c r="BN18" s="403">
        <f>IF(Table13[[#This Row],[Benefits Criteria Table
Step 1: Low-income 1/2-mile Buffer Region? (Y/N)]]="Yes",IF(Table13[[#This Row],[Select a Priority Population]]="1/2 Mile Buffer Zone",Table13[[#This Row],[Count]],0),0)</f>
        <v>0</v>
      </c>
      <c r="BO18" s="403">
        <f>IF(Table13[[#This Row],[Benefits Criteria Table
Step 1: Low-income 1/2-mile Buffer Region? (Y/N)]]="Yes",IF(Table13[[#This Row],[Select a Priority Population]]="1/2 Mile Buffer Zone",Table13[[#This Row],[Total GGRF Funding Amount from this Program ($)]],0),0)</f>
        <v>0</v>
      </c>
      <c r="BP18" s="403">
        <f>IF(ISBLANK(Table13[[#This Row],[Project ID]]), 0, 1)</f>
        <v>0</v>
      </c>
      <c r="BQ18" s="12"/>
      <c r="BR18" s="12"/>
      <c r="BS18" s="12"/>
    </row>
    <row r="19" spans="7:71" hidden="1" x14ac:dyDescent="0.25">
      <c r="G19" s="12">
        <f>'Project Info'!E38</f>
        <v>0</v>
      </c>
      <c r="I19" s="17"/>
      <c r="J19" s="17"/>
      <c r="K19" s="17"/>
      <c r="L19" s="17">
        <f>'Project Info'!E48</f>
        <v>0</v>
      </c>
      <c r="M19" s="17"/>
      <c r="N19" s="12">
        <f>ROUND('Project Info'!E47,0)</f>
        <v>0</v>
      </c>
      <c r="O19" s="12">
        <f>ROUND('Project Info'!E44,0)</f>
        <v>0</v>
      </c>
      <c r="Q19" s="12">
        <f>ROUND('Project Info'!E46,0)</f>
        <v>0</v>
      </c>
      <c r="S19" s="18">
        <f>'Project Info'!E49</f>
        <v>0</v>
      </c>
      <c r="T19" s="18">
        <f>ROUND('GHG Summary'!E36,0)</f>
        <v>0</v>
      </c>
      <c r="AA19" s="18">
        <f>ROUND('Co-benefits Summary'!G35,0)</f>
        <v>0</v>
      </c>
      <c r="AB19" s="18">
        <f>ROUND('Co-benefits Summary'!G37,0)</f>
        <v>0</v>
      </c>
      <c r="AC19" s="18">
        <f>ROUND('Co-benefits Summary'!G36,0)</f>
        <v>0</v>
      </c>
      <c r="AD19" s="18">
        <f>ROUND('Co-benefits Summary'!F35,0)</f>
        <v>0</v>
      </c>
      <c r="AE19" s="18">
        <f>ROUND('Co-benefits Summary'!F37,0)</f>
        <v>0</v>
      </c>
      <c r="AF19" s="18">
        <f>ROUND('Co-benefits Summary'!F36,0)</f>
        <v>0</v>
      </c>
      <c r="AG19" s="18" t="e">
        <f>ROUND('Co-benefits Summary'!E29,0)</f>
        <v>#VALUE!</v>
      </c>
      <c r="AJ19" s="18" t="e">
        <f>ROUND('Co-benefits Summary'!E30,0)</f>
        <v>#VALUE!</v>
      </c>
      <c r="AK19" s="18" t="e">
        <f>ROUND('Co-benefits Summary'!E30,0)</f>
        <v>#VALUE!</v>
      </c>
      <c r="AL19" s="18" t="e">
        <f>ROUND('Co-benefits Summary'!E31,0)</f>
        <v>#VALUE!</v>
      </c>
      <c r="AM19" s="18" t="e">
        <f>ROUND('Co-benefits Summary'!E33,0)</f>
        <v>#VALUE!</v>
      </c>
      <c r="AN19" s="18" t="e">
        <f>ROUND('Co-benefits Summary'!E32,0)</f>
        <v>#VALUE!</v>
      </c>
      <c r="AP19" s="404"/>
      <c r="AQ19" s="404"/>
      <c r="AR19" s="404"/>
      <c r="BC19" s="403">
        <f>IF(Table13[[#This Row],[Benefits Criteria Table
Step 1: Disadvantaged Community? (Y/N)]]="Yes",Table13[[#This Row],[Count]],0)</f>
        <v>0</v>
      </c>
      <c r="BD19" s="403">
        <f>IF(Table13[[#This Row],[Benefits Criteria Table
Step 1: Disadvantaged Community? (Y/N)]]="Yes",Table13[[#This Row],[Total GGRF Funding Amount from this Program ($)]],0)</f>
        <v>0</v>
      </c>
      <c r="BE19" s="403">
        <f>IF(Table13[[#This Row],[Benefits Criteria Table
Step 1: Low-income Community or Low-income Household? (Y/N)]]="Yes",Table13[[#This Row],[Count]],0)</f>
        <v>0</v>
      </c>
      <c r="BF19" s="403">
        <f>IF(Table13[[#This Row],[Benefits Criteria Table
Step 1: Low-income Community or Low-income Household? (Y/N)]]="Yes",Table13[[#This Row],[Total GGRF Funding Amount from this Program ($)]],0)</f>
        <v>0</v>
      </c>
      <c r="BG19" s="403">
        <f>IF(Table13[[#This Row],[Benefits Criteria Table
Step 1: Low-income 1/2-mile Buffer Region? (Y/N)]]="Yes",Table13[[#This Row],[Count]],0)</f>
        <v>0</v>
      </c>
      <c r="BH19" s="403">
        <f>IF(Table13[[#This Row],[Benefits Criteria Table
Step 1: Low-income 1/2-mile Buffer Region? (Y/N)]]="Yes",Table13[[#This Row],[Total GGRF Funding Amount from this Program ($)]],0)</f>
        <v>0</v>
      </c>
      <c r="BI19" s="12"/>
      <c r="BJ19" s="403" t="str">
        <f>IF(Table13[[#This Row],[Benefits Criteria Table
Step 1: Disadvantaged Community? (Y/N)]]="YES",IF(Table13[[#This Row],[Select a Priority Population]]="Disadvantaged Community",Table13[[#This Row],[Count]],0),"")</f>
        <v/>
      </c>
      <c r="BK19" s="403" t="str">
        <f>IF(Table13[[#This Row],[Benefits Criteria Table
Step 1: Disadvantaged Community? (Y/N)]]="YES",IF(Table13[[#This Row],[Select a Priority Population]]="Disadvantaged Community",Table13[[#This Row],[Qualifying Disadvantaged Community Benefit Amount ($)]],0),"")</f>
        <v/>
      </c>
      <c r="BL19" s="403">
        <f>IF(Table13[[#This Row],[Benefits Criteria Table
Step 1: Low-income Community or Low-income Household? (Y/N)]]="Yes",IF(Table13[[#This Row],[Select a Priority Population]]="Low-income Community",Table13[[#This Row],[Count]],0),0)</f>
        <v>0</v>
      </c>
      <c r="BM19" s="403">
        <f>IF(Table13[[#This Row],[Benefits Criteria Table
Step 1: Low-income Community or Low-income Household? (Y/N)]]="Yes",IF(Table13[[#This Row],[Select a Priority Population]]="Low-income Community",Table13[[#This Row],[Total GGRF Funding Amount from this Program ($)]],0),0)</f>
        <v>0</v>
      </c>
      <c r="BN19" s="403">
        <f>IF(Table13[[#This Row],[Benefits Criteria Table
Step 1: Low-income 1/2-mile Buffer Region? (Y/N)]]="Yes",IF(Table13[[#This Row],[Select a Priority Population]]="1/2 Mile Buffer Zone",Table13[[#This Row],[Count]],0),0)</f>
        <v>0</v>
      </c>
      <c r="BO19" s="403">
        <f>IF(Table13[[#This Row],[Benefits Criteria Table
Step 1: Low-income 1/2-mile Buffer Region? (Y/N)]]="Yes",IF(Table13[[#This Row],[Select a Priority Population]]="1/2 Mile Buffer Zone",Table13[[#This Row],[Total GGRF Funding Amount from this Program ($)]],0),0)</f>
        <v>0</v>
      </c>
      <c r="BP19" s="403">
        <f>IF(ISBLANK(Table13[[#This Row],[Project ID]]), 0, 1)</f>
        <v>0</v>
      </c>
      <c r="BQ19" s="12"/>
      <c r="BR19" s="12"/>
      <c r="BS19" s="12"/>
    </row>
    <row r="20" spans="7:71" hidden="1" x14ac:dyDescent="0.25">
      <c r="G20" s="12">
        <f>'Project Info'!E39</f>
        <v>0</v>
      </c>
      <c r="I20" s="17"/>
      <c r="J20" s="17"/>
      <c r="K20" s="17"/>
      <c r="L20" s="17">
        <f>'Project Info'!E49</f>
        <v>0</v>
      </c>
      <c r="M20" s="17"/>
      <c r="N20" s="12">
        <f>ROUND('Project Info'!E48,0)</f>
        <v>0</v>
      </c>
      <c r="O20" s="12">
        <f>ROUND('Project Info'!E45,0)</f>
        <v>0</v>
      </c>
      <c r="Q20" s="12">
        <f>ROUND('Project Info'!E47,0)</f>
        <v>0</v>
      </c>
      <c r="S20" s="18">
        <f>'Project Info'!E50</f>
        <v>0</v>
      </c>
      <c r="T20" s="18">
        <f>ROUND('GHG Summary'!E37,0)</f>
        <v>0</v>
      </c>
      <c r="AA20" s="18">
        <f>ROUND('Co-benefits Summary'!G36,0)</f>
        <v>0</v>
      </c>
      <c r="AB20" s="18">
        <f>ROUND('Co-benefits Summary'!G38,0)</f>
        <v>0</v>
      </c>
      <c r="AC20" s="18">
        <f>ROUND('Co-benefits Summary'!G37,0)</f>
        <v>0</v>
      </c>
      <c r="AD20" s="18">
        <f>ROUND('Co-benefits Summary'!F36,0)</f>
        <v>0</v>
      </c>
      <c r="AE20" s="18">
        <f>ROUND('Co-benefits Summary'!F38,0)</f>
        <v>0</v>
      </c>
      <c r="AF20" s="18">
        <f>ROUND('Co-benefits Summary'!F37,0)</f>
        <v>0</v>
      </c>
      <c r="AG20" s="18" t="e">
        <f>ROUND('Co-benefits Summary'!E30,0)</f>
        <v>#VALUE!</v>
      </c>
      <c r="AJ20" s="18" t="e">
        <f>ROUND('Co-benefits Summary'!E31,0)</f>
        <v>#VALUE!</v>
      </c>
      <c r="AK20" s="18" t="e">
        <f>ROUND('Co-benefits Summary'!E31,0)</f>
        <v>#VALUE!</v>
      </c>
      <c r="AL20" s="18" t="e">
        <f>ROUND('Co-benefits Summary'!E32,0)</f>
        <v>#VALUE!</v>
      </c>
      <c r="AM20" s="18">
        <f>ROUND('Co-benefits Summary'!E34,0)</f>
        <v>0</v>
      </c>
      <c r="AN20" s="18" t="e">
        <f>ROUND('Co-benefits Summary'!E33,0)</f>
        <v>#VALUE!</v>
      </c>
      <c r="AP20" s="404"/>
      <c r="AQ20" s="404"/>
      <c r="AR20" s="404"/>
      <c r="BC20" s="403">
        <f>IF(Table13[[#This Row],[Benefits Criteria Table
Step 1: Disadvantaged Community? (Y/N)]]="Yes",Table13[[#This Row],[Count]],0)</f>
        <v>0</v>
      </c>
      <c r="BD20" s="403">
        <f>IF(Table13[[#This Row],[Benefits Criteria Table
Step 1: Disadvantaged Community? (Y/N)]]="Yes",Table13[[#This Row],[Total GGRF Funding Amount from this Program ($)]],0)</f>
        <v>0</v>
      </c>
      <c r="BE20" s="403">
        <f>IF(Table13[[#This Row],[Benefits Criteria Table
Step 1: Low-income Community or Low-income Household? (Y/N)]]="Yes",Table13[[#This Row],[Count]],0)</f>
        <v>0</v>
      </c>
      <c r="BF20" s="403">
        <f>IF(Table13[[#This Row],[Benefits Criteria Table
Step 1: Low-income Community or Low-income Household? (Y/N)]]="Yes",Table13[[#This Row],[Total GGRF Funding Amount from this Program ($)]],0)</f>
        <v>0</v>
      </c>
      <c r="BG20" s="403">
        <f>IF(Table13[[#This Row],[Benefits Criteria Table
Step 1: Low-income 1/2-mile Buffer Region? (Y/N)]]="Yes",Table13[[#This Row],[Count]],0)</f>
        <v>0</v>
      </c>
      <c r="BH20" s="403">
        <f>IF(Table13[[#This Row],[Benefits Criteria Table
Step 1: Low-income 1/2-mile Buffer Region? (Y/N)]]="Yes",Table13[[#This Row],[Total GGRF Funding Amount from this Program ($)]],0)</f>
        <v>0</v>
      </c>
      <c r="BI20" s="12"/>
      <c r="BJ20" s="403" t="str">
        <f>IF(Table13[[#This Row],[Benefits Criteria Table
Step 1: Disadvantaged Community? (Y/N)]]="YES",IF(Table13[[#This Row],[Select a Priority Population]]="Disadvantaged Community",Table13[[#This Row],[Count]],0),"")</f>
        <v/>
      </c>
      <c r="BK20" s="403" t="str">
        <f>IF(Table13[[#This Row],[Benefits Criteria Table
Step 1: Disadvantaged Community? (Y/N)]]="YES",IF(Table13[[#This Row],[Select a Priority Population]]="Disadvantaged Community",Table13[[#This Row],[Qualifying Disadvantaged Community Benefit Amount ($)]],0),"")</f>
        <v/>
      </c>
      <c r="BL20" s="403">
        <f>IF(Table13[[#This Row],[Benefits Criteria Table
Step 1: Low-income Community or Low-income Household? (Y/N)]]="Yes",IF(Table13[[#This Row],[Select a Priority Population]]="Low-income Community",Table13[[#This Row],[Count]],0),0)</f>
        <v>0</v>
      </c>
      <c r="BM20" s="403">
        <f>IF(Table13[[#This Row],[Benefits Criteria Table
Step 1: Low-income Community or Low-income Household? (Y/N)]]="Yes",IF(Table13[[#This Row],[Select a Priority Population]]="Low-income Community",Table13[[#This Row],[Total GGRF Funding Amount from this Program ($)]],0),0)</f>
        <v>0</v>
      </c>
      <c r="BN20" s="403">
        <f>IF(Table13[[#This Row],[Benefits Criteria Table
Step 1: Low-income 1/2-mile Buffer Region? (Y/N)]]="Yes",IF(Table13[[#This Row],[Select a Priority Population]]="1/2 Mile Buffer Zone",Table13[[#This Row],[Count]],0),0)</f>
        <v>0</v>
      </c>
      <c r="BO20" s="403">
        <f>IF(Table13[[#This Row],[Benefits Criteria Table
Step 1: Low-income 1/2-mile Buffer Region? (Y/N)]]="Yes",IF(Table13[[#This Row],[Select a Priority Population]]="1/2 Mile Buffer Zone",Table13[[#This Row],[Total GGRF Funding Amount from this Program ($)]],0),0)</f>
        <v>0</v>
      </c>
      <c r="BP20" s="403">
        <f>IF(ISBLANK(Table13[[#This Row],[Project ID]]), 0, 1)</f>
        <v>0</v>
      </c>
      <c r="BQ20" s="12"/>
      <c r="BR20" s="12"/>
      <c r="BS20" s="12"/>
    </row>
    <row r="21" spans="7:71" hidden="1" x14ac:dyDescent="0.25">
      <c r="G21" s="12">
        <f>'Project Info'!E40</f>
        <v>0</v>
      </c>
      <c r="I21" s="17"/>
      <c r="J21" s="17"/>
      <c r="K21" s="17"/>
      <c r="L21" s="17">
        <f>'Project Info'!E50</f>
        <v>0</v>
      </c>
      <c r="M21" s="17"/>
      <c r="N21" s="12">
        <f>ROUND('Project Info'!E49,0)</f>
        <v>0</v>
      </c>
      <c r="O21" s="12">
        <f>ROUND('Project Info'!E46,0)</f>
        <v>0</v>
      </c>
      <c r="Q21" s="12">
        <f>ROUND('Project Info'!E48,0)</f>
        <v>0</v>
      </c>
      <c r="S21" s="18">
        <f>'Project Info'!E51</f>
        <v>0</v>
      </c>
      <c r="T21" s="18">
        <f>ROUND('GHG Summary'!E38,0)</f>
        <v>0</v>
      </c>
      <c r="AA21" s="18">
        <f>ROUND('Co-benefits Summary'!G37,0)</f>
        <v>0</v>
      </c>
      <c r="AB21" s="18">
        <f>ROUND('Co-benefits Summary'!G39,0)</f>
        <v>0</v>
      </c>
      <c r="AC21" s="18">
        <f>ROUND('Co-benefits Summary'!G38,0)</f>
        <v>0</v>
      </c>
      <c r="AD21" s="18">
        <f>ROUND('Co-benefits Summary'!F37,0)</f>
        <v>0</v>
      </c>
      <c r="AE21" s="18">
        <f>ROUND('Co-benefits Summary'!F39,0)</f>
        <v>0</v>
      </c>
      <c r="AF21" s="18">
        <f>ROUND('Co-benefits Summary'!F38,0)</f>
        <v>0</v>
      </c>
      <c r="AG21" s="18" t="e">
        <f>ROUND('Co-benefits Summary'!E31,0)</f>
        <v>#VALUE!</v>
      </c>
      <c r="AJ21" s="18" t="e">
        <f>ROUND('Co-benefits Summary'!E32,0)</f>
        <v>#VALUE!</v>
      </c>
      <c r="AK21" s="18" t="e">
        <f>ROUND('Co-benefits Summary'!E32,0)</f>
        <v>#VALUE!</v>
      </c>
      <c r="AL21" s="18" t="e">
        <f>ROUND('Co-benefits Summary'!E33,0)</f>
        <v>#VALUE!</v>
      </c>
      <c r="AM21" s="18">
        <f>ROUND('Co-benefits Summary'!E35,0)</f>
        <v>0</v>
      </c>
      <c r="AN21" s="18">
        <f>ROUND('Co-benefits Summary'!E34,0)</f>
        <v>0</v>
      </c>
      <c r="AP21" s="404"/>
      <c r="AQ21" s="404"/>
      <c r="AR21" s="404"/>
      <c r="BC21" s="403">
        <f>IF(Table13[[#This Row],[Benefits Criteria Table
Step 1: Disadvantaged Community? (Y/N)]]="Yes",Table13[[#This Row],[Count]],0)</f>
        <v>0</v>
      </c>
      <c r="BD21" s="403">
        <f>IF(Table13[[#This Row],[Benefits Criteria Table
Step 1: Disadvantaged Community? (Y/N)]]="Yes",Table13[[#This Row],[Total GGRF Funding Amount from this Program ($)]],0)</f>
        <v>0</v>
      </c>
      <c r="BE21" s="403">
        <f>IF(Table13[[#This Row],[Benefits Criteria Table
Step 1: Low-income Community or Low-income Household? (Y/N)]]="Yes",Table13[[#This Row],[Count]],0)</f>
        <v>0</v>
      </c>
      <c r="BF21" s="403">
        <f>IF(Table13[[#This Row],[Benefits Criteria Table
Step 1: Low-income Community or Low-income Household? (Y/N)]]="Yes",Table13[[#This Row],[Total GGRF Funding Amount from this Program ($)]],0)</f>
        <v>0</v>
      </c>
      <c r="BG21" s="403">
        <f>IF(Table13[[#This Row],[Benefits Criteria Table
Step 1: Low-income 1/2-mile Buffer Region? (Y/N)]]="Yes",Table13[[#This Row],[Count]],0)</f>
        <v>0</v>
      </c>
      <c r="BH21" s="403">
        <f>IF(Table13[[#This Row],[Benefits Criteria Table
Step 1: Low-income 1/2-mile Buffer Region? (Y/N)]]="Yes",Table13[[#This Row],[Total GGRF Funding Amount from this Program ($)]],0)</f>
        <v>0</v>
      </c>
      <c r="BI21" s="12"/>
      <c r="BJ21" s="403" t="str">
        <f>IF(Table13[[#This Row],[Benefits Criteria Table
Step 1: Disadvantaged Community? (Y/N)]]="YES",IF(Table13[[#This Row],[Select a Priority Population]]="Disadvantaged Community",Table13[[#This Row],[Count]],0),"")</f>
        <v/>
      </c>
      <c r="BK21" s="403" t="str">
        <f>IF(Table13[[#This Row],[Benefits Criteria Table
Step 1: Disadvantaged Community? (Y/N)]]="YES",IF(Table13[[#This Row],[Select a Priority Population]]="Disadvantaged Community",Table13[[#This Row],[Qualifying Disadvantaged Community Benefit Amount ($)]],0),"")</f>
        <v/>
      </c>
      <c r="BL21" s="403">
        <f>IF(Table13[[#This Row],[Benefits Criteria Table
Step 1: Low-income Community or Low-income Household? (Y/N)]]="Yes",IF(Table13[[#This Row],[Select a Priority Population]]="Low-income Community",Table13[[#This Row],[Count]],0),0)</f>
        <v>0</v>
      </c>
      <c r="BM21" s="403">
        <f>IF(Table13[[#This Row],[Benefits Criteria Table
Step 1: Low-income Community or Low-income Household? (Y/N)]]="Yes",IF(Table13[[#This Row],[Select a Priority Population]]="Low-income Community",Table13[[#This Row],[Total GGRF Funding Amount from this Program ($)]],0),0)</f>
        <v>0</v>
      </c>
      <c r="BN21" s="403">
        <f>IF(Table13[[#This Row],[Benefits Criteria Table
Step 1: Low-income 1/2-mile Buffer Region? (Y/N)]]="Yes",IF(Table13[[#This Row],[Select a Priority Population]]="1/2 Mile Buffer Zone",Table13[[#This Row],[Count]],0),0)</f>
        <v>0</v>
      </c>
      <c r="BO21" s="403">
        <f>IF(Table13[[#This Row],[Benefits Criteria Table
Step 1: Low-income 1/2-mile Buffer Region? (Y/N)]]="Yes",IF(Table13[[#This Row],[Select a Priority Population]]="1/2 Mile Buffer Zone",Table13[[#This Row],[Total GGRF Funding Amount from this Program ($)]],0),0)</f>
        <v>0</v>
      </c>
      <c r="BP21" s="403">
        <f>IF(ISBLANK(Table13[[#This Row],[Project ID]]), 0, 1)</f>
        <v>0</v>
      </c>
      <c r="BQ21" s="12"/>
      <c r="BR21" s="12"/>
      <c r="BS21" s="12"/>
    </row>
    <row r="22" spans="7:71" hidden="1" x14ac:dyDescent="0.25">
      <c r="G22" s="12">
        <f>'Project Info'!E41</f>
        <v>0</v>
      </c>
      <c r="I22" s="17"/>
      <c r="J22" s="17"/>
      <c r="K22" s="17"/>
      <c r="L22" s="17">
        <f>'Project Info'!E51</f>
        <v>0</v>
      </c>
      <c r="M22" s="17"/>
      <c r="N22" s="12">
        <f>ROUND('Project Info'!E50,0)</f>
        <v>0</v>
      </c>
      <c r="O22" s="12">
        <f>ROUND('Project Info'!E47,0)</f>
        <v>0</v>
      </c>
      <c r="Q22" s="12">
        <f>ROUND('Project Info'!E49,0)</f>
        <v>0</v>
      </c>
      <c r="S22" s="18">
        <f>'Project Info'!E52</f>
        <v>0</v>
      </c>
      <c r="T22" s="18">
        <f>ROUND('GHG Summary'!E39,0)</f>
        <v>0</v>
      </c>
      <c r="AA22" s="18">
        <f>ROUND('Co-benefits Summary'!G38,0)</f>
        <v>0</v>
      </c>
      <c r="AB22" s="18">
        <f>ROUND('Co-benefits Summary'!G40,0)</f>
        <v>0</v>
      </c>
      <c r="AC22" s="18">
        <f>ROUND('Co-benefits Summary'!G39,0)</f>
        <v>0</v>
      </c>
      <c r="AD22" s="18">
        <f>ROUND('Co-benefits Summary'!F38,0)</f>
        <v>0</v>
      </c>
      <c r="AE22" s="18">
        <f>ROUND('Co-benefits Summary'!F40,0)</f>
        <v>0</v>
      </c>
      <c r="AF22" s="18">
        <f>ROUND('Co-benefits Summary'!F39,0)</f>
        <v>0</v>
      </c>
      <c r="AG22" s="18" t="e">
        <f>ROUND('Co-benefits Summary'!E32,0)</f>
        <v>#VALUE!</v>
      </c>
      <c r="AJ22" s="18" t="e">
        <f>ROUND('Co-benefits Summary'!E33,0)</f>
        <v>#VALUE!</v>
      </c>
      <c r="AK22" s="18" t="e">
        <f>ROUND('Co-benefits Summary'!E33,0)</f>
        <v>#VALUE!</v>
      </c>
      <c r="AL22" s="18">
        <f>ROUND('Co-benefits Summary'!E34,0)</f>
        <v>0</v>
      </c>
      <c r="AM22" s="18">
        <f>ROUND('Co-benefits Summary'!E36,0)</f>
        <v>0</v>
      </c>
      <c r="AN22" s="18">
        <f>ROUND('Co-benefits Summary'!E35,0)</f>
        <v>0</v>
      </c>
      <c r="AP22" s="404"/>
      <c r="AQ22" s="404"/>
      <c r="AR22" s="404"/>
      <c r="BC22" s="403">
        <f>IF(Table13[[#This Row],[Benefits Criteria Table
Step 1: Disadvantaged Community? (Y/N)]]="Yes",Table13[[#This Row],[Count]],0)</f>
        <v>0</v>
      </c>
      <c r="BD22" s="403">
        <f>IF(Table13[[#This Row],[Benefits Criteria Table
Step 1: Disadvantaged Community? (Y/N)]]="Yes",Table13[[#This Row],[Total GGRF Funding Amount from this Program ($)]],0)</f>
        <v>0</v>
      </c>
      <c r="BE22" s="403">
        <f>IF(Table13[[#This Row],[Benefits Criteria Table
Step 1: Low-income Community or Low-income Household? (Y/N)]]="Yes",Table13[[#This Row],[Count]],0)</f>
        <v>0</v>
      </c>
      <c r="BF22" s="403">
        <f>IF(Table13[[#This Row],[Benefits Criteria Table
Step 1: Low-income Community or Low-income Household? (Y/N)]]="Yes",Table13[[#This Row],[Total GGRF Funding Amount from this Program ($)]],0)</f>
        <v>0</v>
      </c>
      <c r="BG22" s="403">
        <f>IF(Table13[[#This Row],[Benefits Criteria Table
Step 1: Low-income 1/2-mile Buffer Region? (Y/N)]]="Yes",Table13[[#This Row],[Count]],0)</f>
        <v>0</v>
      </c>
      <c r="BH22" s="403">
        <f>IF(Table13[[#This Row],[Benefits Criteria Table
Step 1: Low-income 1/2-mile Buffer Region? (Y/N)]]="Yes",Table13[[#This Row],[Total GGRF Funding Amount from this Program ($)]],0)</f>
        <v>0</v>
      </c>
      <c r="BI22" s="12"/>
      <c r="BJ22" s="403" t="str">
        <f>IF(Table13[[#This Row],[Benefits Criteria Table
Step 1: Disadvantaged Community? (Y/N)]]="YES",IF(Table13[[#This Row],[Select a Priority Population]]="Disadvantaged Community",Table13[[#This Row],[Count]],0),"")</f>
        <v/>
      </c>
      <c r="BK22" s="403" t="str">
        <f>IF(Table13[[#This Row],[Benefits Criteria Table
Step 1: Disadvantaged Community? (Y/N)]]="YES",IF(Table13[[#This Row],[Select a Priority Population]]="Disadvantaged Community",Table13[[#This Row],[Qualifying Disadvantaged Community Benefit Amount ($)]],0),"")</f>
        <v/>
      </c>
      <c r="BL22" s="403">
        <f>IF(Table13[[#This Row],[Benefits Criteria Table
Step 1: Low-income Community or Low-income Household? (Y/N)]]="Yes",IF(Table13[[#This Row],[Select a Priority Population]]="Low-income Community",Table13[[#This Row],[Count]],0),0)</f>
        <v>0</v>
      </c>
      <c r="BM22" s="403">
        <f>IF(Table13[[#This Row],[Benefits Criteria Table
Step 1: Low-income Community or Low-income Household? (Y/N)]]="Yes",IF(Table13[[#This Row],[Select a Priority Population]]="Low-income Community",Table13[[#This Row],[Total GGRF Funding Amount from this Program ($)]],0),0)</f>
        <v>0</v>
      </c>
      <c r="BN22" s="403">
        <f>IF(Table13[[#This Row],[Benefits Criteria Table
Step 1: Low-income 1/2-mile Buffer Region? (Y/N)]]="Yes",IF(Table13[[#This Row],[Select a Priority Population]]="1/2 Mile Buffer Zone",Table13[[#This Row],[Count]],0),0)</f>
        <v>0</v>
      </c>
      <c r="BO22" s="403">
        <f>IF(Table13[[#This Row],[Benefits Criteria Table
Step 1: Low-income 1/2-mile Buffer Region? (Y/N)]]="Yes",IF(Table13[[#This Row],[Select a Priority Population]]="1/2 Mile Buffer Zone",Table13[[#This Row],[Total GGRF Funding Amount from this Program ($)]],0),0)</f>
        <v>0</v>
      </c>
      <c r="BP22" s="403">
        <f>IF(ISBLANK(Table13[[#This Row],[Project ID]]), 0, 1)</f>
        <v>0</v>
      </c>
      <c r="BQ22" s="12"/>
      <c r="BR22" s="12"/>
      <c r="BS22" s="12"/>
    </row>
    <row r="23" spans="7:71" hidden="1" x14ac:dyDescent="0.25">
      <c r="G23" s="12">
        <f>'Project Info'!E42</f>
        <v>0</v>
      </c>
      <c r="I23" s="17"/>
      <c r="J23" s="17"/>
      <c r="K23" s="17"/>
      <c r="L23" s="17">
        <f>'Project Info'!E52</f>
        <v>0</v>
      </c>
      <c r="M23" s="17"/>
      <c r="N23" s="12">
        <f>ROUND('Project Info'!E51,0)</f>
        <v>0</v>
      </c>
      <c r="O23" s="12">
        <f>ROUND('Project Info'!E48,0)</f>
        <v>0</v>
      </c>
      <c r="Q23" s="12">
        <f>ROUND('Project Info'!E50,0)</f>
        <v>0</v>
      </c>
      <c r="S23" s="18">
        <f>'Project Info'!E53</f>
        <v>0</v>
      </c>
      <c r="T23" s="18">
        <f>ROUND('GHG Summary'!E40,0)</f>
        <v>0</v>
      </c>
      <c r="AA23" s="18">
        <f>ROUND('Co-benefits Summary'!G39,0)</f>
        <v>0</v>
      </c>
      <c r="AB23" s="18">
        <f>ROUND('Co-benefits Summary'!G41,0)</f>
        <v>0</v>
      </c>
      <c r="AC23" s="18">
        <f>ROUND('Co-benefits Summary'!G40,0)</f>
        <v>0</v>
      </c>
      <c r="AD23" s="18">
        <f>ROUND('Co-benefits Summary'!F39,0)</f>
        <v>0</v>
      </c>
      <c r="AE23" s="18">
        <f>ROUND('Co-benefits Summary'!F41,0)</f>
        <v>0</v>
      </c>
      <c r="AF23" s="18">
        <f>ROUND('Co-benefits Summary'!F40,0)</f>
        <v>0</v>
      </c>
      <c r="AG23" s="18" t="e">
        <f>ROUND('Co-benefits Summary'!E33,0)</f>
        <v>#VALUE!</v>
      </c>
      <c r="AJ23" s="18">
        <f>ROUND('Co-benefits Summary'!E34,0)</f>
        <v>0</v>
      </c>
      <c r="AK23" s="18">
        <f>ROUND('Co-benefits Summary'!E34,0)</f>
        <v>0</v>
      </c>
      <c r="AL23" s="18">
        <f>ROUND('Co-benefits Summary'!E35,0)</f>
        <v>0</v>
      </c>
      <c r="AM23" s="18">
        <f>ROUND('Co-benefits Summary'!E37,0)</f>
        <v>0</v>
      </c>
      <c r="AN23" s="18">
        <f>ROUND('Co-benefits Summary'!E36,0)</f>
        <v>0</v>
      </c>
      <c r="AP23" s="404"/>
      <c r="AQ23" s="404"/>
      <c r="AR23" s="404"/>
      <c r="BC23" s="403">
        <f>IF(Table13[[#This Row],[Benefits Criteria Table
Step 1: Disadvantaged Community? (Y/N)]]="Yes",Table13[[#This Row],[Count]],0)</f>
        <v>0</v>
      </c>
      <c r="BD23" s="403">
        <f>IF(Table13[[#This Row],[Benefits Criteria Table
Step 1: Disadvantaged Community? (Y/N)]]="Yes",Table13[[#This Row],[Total GGRF Funding Amount from this Program ($)]],0)</f>
        <v>0</v>
      </c>
      <c r="BE23" s="403">
        <f>IF(Table13[[#This Row],[Benefits Criteria Table
Step 1: Low-income Community or Low-income Household? (Y/N)]]="Yes",Table13[[#This Row],[Count]],0)</f>
        <v>0</v>
      </c>
      <c r="BF23" s="403">
        <f>IF(Table13[[#This Row],[Benefits Criteria Table
Step 1: Low-income Community or Low-income Household? (Y/N)]]="Yes",Table13[[#This Row],[Total GGRF Funding Amount from this Program ($)]],0)</f>
        <v>0</v>
      </c>
      <c r="BG23" s="403">
        <f>IF(Table13[[#This Row],[Benefits Criteria Table
Step 1: Low-income 1/2-mile Buffer Region? (Y/N)]]="Yes",Table13[[#This Row],[Count]],0)</f>
        <v>0</v>
      </c>
      <c r="BH23" s="403">
        <f>IF(Table13[[#This Row],[Benefits Criteria Table
Step 1: Low-income 1/2-mile Buffer Region? (Y/N)]]="Yes",Table13[[#This Row],[Total GGRF Funding Amount from this Program ($)]],0)</f>
        <v>0</v>
      </c>
      <c r="BI23" s="12"/>
      <c r="BJ23" s="403" t="str">
        <f>IF(Table13[[#This Row],[Benefits Criteria Table
Step 1: Disadvantaged Community? (Y/N)]]="YES",IF(Table13[[#This Row],[Select a Priority Population]]="Disadvantaged Community",Table13[[#This Row],[Count]],0),"")</f>
        <v/>
      </c>
      <c r="BK23" s="403" t="str">
        <f>IF(Table13[[#This Row],[Benefits Criteria Table
Step 1: Disadvantaged Community? (Y/N)]]="YES",IF(Table13[[#This Row],[Select a Priority Population]]="Disadvantaged Community",Table13[[#This Row],[Qualifying Disadvantaged Community Benefit Amount ($)]],0),"")</f>
        <v/>
      </c>
      <c r="BL23" s="403">
        <f>IF(Table13[[#This Row],[Benefits Criteria Table
Step 1: Low-income Community or Low-income Household? (Y/N)]]="Yes",IF(Table13[[#This Row],[Select a Priority Population]]="Low-income Community",Table13[[#This Row],[Count]],0),0)</f>
        <v>0</v>
      </c>
      <c r="BM23" s="403">
        <f>IF(Table13[[#This Row],[Benefits Criteria Table
Step 1: Low-income Community or Low-income Household? (Y/N)]]="Yes",IF(Table13[[#This Row],[Select a Priority Population]]="Low-income Community",Table13[[#This Row],[Total GGRF Funding Amount from this Program ($)]],0),0)</f>
        <v>0</v>
      </c>
      <c r="BN23" s="403">
        <f>IF(Table13[[#This Row],[Benefits Criteria Table
Step 1: Low-income 1/2-mile Buffer Region? (Y/N)]]="Yes",IF(Table13[[#This Row],[Select a Priority Population]]="1/2 Mile Buffer Zone",Table13[[#This Row],[Count]],0),0)</f>
        <v>0</v>
      </c>
      <c r="BO23" s="403">
        <f>IF(Table13[[#This Row],[Benefits Criteria Table
Step 1: Low-income 1/2-mile Buffer Region? (Y/N)]]="Yes",IF(Table13[[#This Row],[Select a Priority Population]]="1/2 Mile Buffer Zone",Table13[[#This Row],[Total GGRF Funding Amount from this Program ($)]],0),0)</f>
        <v>0</v>
      </c>
      <c r="BP23" s="403">
        <f>IF(ISBLANK(Table13[[#This Row],[Project ID]]), 0, 1)</f>
        <v>0</v>
      </c>
      <c r="BQ23" s="12"/>
      <c r="BR23" s="12"/>
      <c r="BS23" s="12"/>
    </row>
    <row r="24" spans="7:71" hidden="1" x14ac:dyDescent="0.25">
      <c r="G24" s="12">
        <f>'Project Info'!E43</f>
        <v>0</v>
      </c>
      <c r="I24" s="17"/>
      <c r="J24" s="17"/>
      <c r="K24" s="17"/>
      <c r="L24" s="17">
        <f>'Project Info'!E53</f>
        <v>0</v>
      </c>
      <c r="M24" s="17"/>
      <c r="N24" s="12">
        <f>ROUND('Project Info'!E52,0)</f>
        <v>0</v>
      </c>
      <c r="O24" s="12">
        <f>ROUND('Project Info'!E49,0)</f>
        <v>0</v>
      </c>
      <c r="Q24" s="12">
        <f>ROUND('Project Info'!E51,0)</f>
        <v>0</v>
      </c>
      <c r="S24" s="18">
        <f>'Project Info'!E54</f>
        <v>0</v>
      </c>
      <c r="T24" s="18">
        <f>ROUND('GHG Summary'!E41,0)</f>
        <v>0</v>
      </c>
      <c r="AA24" s="18">
        <f>ROUND('Co-benefits Summary'!G40,0)</f>
        <v>0</v>
      </c>
      <c r="AB24" s="18">
        <f>ROUND('Co-benefits Summary'!G42,0)</f>
        <v>0</v>
      </c>
      <c r="AC24" s="18">
        <f>ROUND('Co-benefits Summary'!G41,0)</f>
        <v>0</v>
      </c>
      <c r="AD24" s="18">
        <f>ROUND('Co-benefits Summary'!F40,0)</f>
        <v>0</v>
      </c>
      <c r="AE24" s="18">
        <f>ROUND('Co-benefits Summary'!F42,0)</f>
        <v>0</v>
      </c>
      <c r="AF24" s="18">
        <f>ROUND('Co-benefits Summary'!F41,0)</f>
        <v>0</v>
      </c>
      <c r="AG24" s="18">
        <f>ROUND('Co-benefits Summary'!E34,0)</f>
        <v>0</v>
      </c>
      <c r="AJ24" s="18">
        <f>ROUND('Co-benefits Summary'!E35,0)</f>
        <v>0</v>
      </c>
      <c r="AK24" s="18">
        <f>ROUND('Co-benefits Summary'!E35,0)</f>
        <v>0</v>
      </c>
      <c r="AL24" s="18">
        <f>ROUND('Co-benefits Summary'!E36,0)</f>
        <v>0</v>
      </c>
      <c r="AM24" s="18">
        <f>ROUND('Co-benefits Summary'!E38,0)</f>
        <v>0</v>
      </c>
      <c r="AN24" s="18">
        <f>ROUND('Co-benefits Summary'!E37,0)</f>
        <v>0</v>
      </c>
      <c r="AP24" s="404"/>
      <c r="AQ24" s="404"/>
      <c r="AR24" s="404"/>
      <c r="BC24" s="403">
        <f>IF(Table13[[#This Row],[Benefits Criteria Table
Step 1: Disadvantaged Community? (Y/N)]]="Yes",Table13[[#This Row],[Count]],0)</f>
        <v>0</v>
      </c>
      <c r="BD24" s="403">
        <f>IF(Table13[[#This Row],[Benefits Criteria Table
Step 1: Disadvantaged Community? (Y/N)]]="Yes",Table13[[#This Row],[Total GGRF Funding Amount from this Program ($)]],0)</f>
        <v>0</v>
      </c>
      <c r="BE24" s="403">
        <f>IF(Table13[[#This Row],[Benefits Criteria Table
Step 1: Low-income Community or Low-income Household? (Y/N)]]="Yes",Table13[[#This Row],[Count]],0)</f>
        <v>0</v>
      </c>
      <c r="BF24" s="403">
        <f>IF(Table13[[#This Row],[Benefits Criteria Table
Step 1: Low-income Community or Low-income Household? (Y/N)]]="Yes",Table13[[#This Row],[Total GGRF Funding Amount from this Program ($)]],0)</f>
        <v>0</v>
      </c>
      <c r="BG24" s="403">
        <f>IF(Table13[[#This Row],[Benefits Criteria Table
Step 1: Low-income 1/2-mile Buffer Region? (Y/N)]]="Yes",Table13[[#This Row],[Count]],0)</f>
        <v>0</v>
      </c>
      <c r="BH24" s="403">
        <f>IF(Table13[[#This Row],[Benefits Criteria Table
Step 1: Low-income 1/2-mile Buffer Region? (Y/N)]]="Yes",Table13[[#This Row],[Total GGRF Funding Amount from this Program ($)]],0)</f>
        <v>0</v>
      </c>
      <c r="BI24" s="12"/>
      <c r="BJ24" s="403" t="str">
        <f>IF(Table13[[#This Row],[Benefits Criteria Table
Step 1: Disadvantaged Community? (Y/N)]]="YES",IF(Table13[[#This Row],[Select a Priority Population]]="Disadvantaged Community",Table13[[#This Row],[Count]],0),"")</f>
        <v/>
      </c>
      <c r="BK24" s="403" t="str">
        <f>IF(Table13[[#This Row],[Benefits Criteria Table
Step 1: Disadvantaged Community? (Y/N)]]="YES",IF(Table13[[#This Row],[Select a Priority Population]]="Disadvantaged Community",Table13[[#This Row],[Qualifying Disadvantaged Community Benefit Amount ($)]],0),"")</f>
        <v/>
      </c>
      <c r="BL24" s="403">
        <f>IF(Table13[[#This Row],[Benefits Criteria Table
Step 1: Low-income Community or Low-income Household? (Y/N)]]="Yes",IF(Table13[[#This Row],[Select a Priority Population]]="Low-income Community",Table13[[#This Row],[Count]],0),0)</f>
        <v>0</v>
      </c>
      <c r="BM24" s="403">
        <f>IF(Table13[[#This Row],[Benefits Criteria Table
Step 1: Low-income Community or Low-income Household? (Y/N)]]="Yes",IF(Table13[[#This Row],[Select a Priority Population]]="Low-income Community",Table13[[#This Row],[Total GGRF Funding Amount from this Program ($)]],0),0)</f>
        <v>0</v>
      </c>
      <c r="BN24" s="403">
        <f>IF(Table13[[#This Row],[Benefits Criteria Table
Step 1: Low-income 1/2-mile Buffer Region? (Y/N)]]="Yes",IF(Table13[[#This Row],[Select a Priority Population]]="1/2 Mile Buffer Zone",Table13[[#This Row],[Count]],0),0)</f>
        <v>0</v>
      </c>
      <c r="BO24" s="403">
        <f>IF(Table13[[#This Row],[Benefits Criteria Table
Step 1: Low-income 1/2-mile Buffer Region? (Y/N)]]="Yes",IF(Table13[[#This Row],[Select a Priority Population]]="1/2 Mile Buffer Zone",Table13[[#This Row],[Total GGRF Funding Amount from this Program ($)]],0),0)</f>
        <v>0</v>
      </c>
      <c r="BP24" s="403">
        <f>IF(ISBLANK(Table13[[#This Row],[Project ID]]), 0, 1)</f>
        <v>0</v>
      </c>
      <c r="BQ24" s="12"/>
      <c r="BR24" s="12"/>
      <c r="BS24" s="12"/>
    </row>
    <row r="25" spans="7:71" hidden="1" x14ac:dyDescent="0.25">
      <c r="G25" s="12">
        <f>'Project Info'!E44</f>
        <v>0</v>
      </c>
      <c r="I25" s="17"/>
      <c r="J25" s="17"/>
      <c r="K25" s="17"/>
      <c r="L25" s="17">
        <f>'Project Info'!E54</f>
        <v>0</v>
      </c>
      <c r="M25" s="17"/>
      <c r="N25" s="12">
        <f>ROUND('Project Info'!E53,0)</f>
        <v>0</v>
      </c>
      <c r="O25" s="12">
        <f>ROUND('Project Info'!E50,0)</f>
        <v>0</v>
      </c>
      <c r="Q25" s="12">
        <f>ROUND('Project Info'!E52,0)</f>
        <v>0</v>
      </c>
      <c r="S25" s="18">
        <f>'Project Info'!E55</f>
        <v>0</v>
      </c>
      <c r="T25" s="18">
        <f>ROUND('GHG Summary'!E42,0)</f>
        <v>0</v>
      </c>
      <c r="AA25" s="18">
        <f>ROUND('Co-benefits Summary'!G41,0)</f>
        <v>0</v>
      </c>
      <c r="AB25" s="18">
        <f>ROUND('Co-benefits Summary'!G43,0)</f>
        <v>0</v>
      </c>
      <c r="AC25" s="18">
        <f>ROUND('Co-benefits Summary'!G42,0)</f>
        <v>0</v>
      </c>
      <c r="AD25" s="18">
        <f>ROUND('Co-benefits Summary'!F41,0)</f>
        <v>0</v>
      </c>
      <c r="AE25" s="18">
        <f>ROUND('Co-benefits Summary'!F43,0)</f>
        <v>0</v>
      </c>
      <c r="AF25" s="18">
        <f>ROUND('Co-benefits Summary'!F42,0)</f>
        <v>0</v>
      </c>
      <c r="AG25" s="18">
        <f>ROUND('Co-benefits Summary'!E35,0)</f>
        <v>0</v>
      </c>
      <c r="AJ25" s="18">
        <f>ROUND('Co-benefits Summary'!E36,0)</f>
        <v>0</v>
      </c>
      <c r="AK25" s="18">
        <f>ROUND('Co-benefits Summary'!E36,0)</f>
        <v>0</v>
      </c>
      <c r="AL25" s="18">
        <f>ROUND('Co-benefits Summary'!E37,0)</f>
        <v>0</v>
      </c>
      <c r="AM25" s="18">
        <f>ROUND('Co-benefits Summary'!E39,0)</f>
        <v>0</v>
      </c>
      <c r="AN25" s="18">
        <f>ROUND('Co-benefits Summary'!E38,0)</f>
        <v>0</v>
      </c>
      <c r="AP25" s="404"/>
      <c r="AQ25" s="404"/>
      <c r="AR25" s="404"/>
      <c r="BC25" s="403">
        <f>IF(Table13[[#This Row],[Benefits Criteria Table
Step 1: Disadvantaged Community? (Y/N)]]="Yes",Table13[[#This Row],[Count]],0)</f>
        <v>0</v>
      </c>
      <c r="BD25" s="403">
        <f>IF(Table13[[#This Row],[Benefits Criteria Table
Step 1: Disadvantaged Community? (Y/N)]]="Yes",Table13[[#This Row],[Total GGRF Funding Amount from this Program ($)]],0)</f>
        <v>0</v>
      </c>
      <c r="BE25" s="403">
        <f>IF(Table13[[#This Row],[Benefits Criteria Table
Step 1: Low-income Community or Low-income Household? (Y/N)]]="Yes",Table13[[#This Row],[Count]],0)</f>
        <v>0</v>
      </c>
      <c r="BF25" s="403">
        <f>IF(Table13[[#This Row],[Benefits Criteria Table
Step 1: Low-income Community or Low-income Household? (Y/N)]]="Yes",Table13[[#This Row],[Total GGRF Funding Amount from this Program ($)]],0)</f>
        <v>0</v>
      </c>
      <c r="BG25" s="403">
        <f>IF(Table13[[#This Row],[Benefits Criteria Table
Step 1: Low-income 1/2-mile Buffer Region? (Y/N)]]="Yes",Table13[[#This Row],[Count]],0)</f>
        <v>0</v>
      </c>
      <c r="BH25" s="403">
        <f>IF(Table13[[#This Row],[Benefits Criteria Table
Step 1: Low-income 1/2-mile Buffer Region? (Y/N)]]="Yes",Table13[[#This Row],[Total GGRF Funding Amount from this Program ($)]],0)</f>
        <v>0</v>
      </c>
      <c r="BI25" s="12"/>
      <c r="BJ25" s="403" t="str">
        <f>IF(Table13[[#This Row],[Benefits Criteria Table
Step 1: Disadvantaged Community? (Y/N)]]="YES",IF(Table13[[#This Row],[Select a Priority Population]]="Disadvantaged Community",Table13[[#This Row],[Count]],0),"")</f>
        <v/>
      </c>
      <c r="BK25" s="403" t="str">
        <f>IF(Table13[[#This Row],[Benefits Criteria Table
Step 1: Disadvantaged Community? (Y/N)]]="YES",IF(Table13[[#This Row],[Select a Priority Population]]="Disadvantaged Community",Table13[[#This Row],[Qualifying Disadvantaged Community Benefit Amount ($)]],0),"")</f>
        <v/>
      </c>
      <c r="BL25" s="403">
        <f>IF(Table13[[#This Row],[Benefits Criteria Table
Step 1: Low-income Community or Low-income Household? (Y/N)]]="Yes",IF(Table13[[#This Row],[Select a Priority Population]]="Low-income Community",Table13[[#This Row],[Count]],0),0)</f>
        <v>0</v>
      </c>
      <c r="BM25" s="403">
        <f>IF(Table13[[#This Row],[Benefits Criteria Table
Step 1: Low-income Community or Low-income Household? (Y/N)]]="Yes",IF(Table13[[#This Row],[Select a Priority Population]]="Low-income Community",Table13[[#This Row],[Total GGRF Funding Amount from this Program ($)]],0),0)</f>
        <v>0</v>
      </c>
      <c r="BN25" s="403">
        <f>IF(Table13[[#This Row],[Benefits Criteria Table
Step 1: Low-income 1/2-mile Buffer Region? (Y/N)]]="Yes",IF(Table13[[#This Row],[Select a Priority Population]]="1/2 Mile Buffer Zone",Table13[[#This Row],[Count]],0),0)</f>
        <v>0</v>
      </c>
      <c r="BO25" s="403">
        <f>IF(Table13[[#This Row],[Benefits Criteria Table
Step 1: Low-income 1/2-mile Buffer Region? (Y/N)]]="Yes",IF(Table13[[#This Row],[Select a Priority Population]]="1/2 Mile Buffer Zone",Table13[[#This Row],[Total GGRF Funding Amount from this Program ($)]],0),0)</f>
        <v>0</v>
      </c>
      <c r="BP25" s="403">
        <f>IF(ISBLANK(Table13[[#This Row],[Project ID]]), 0, 1)</f>
        <v>0</v>
      </c>
      <c r="BQ25" s="12"/>
      <c r="BR25" s="12"/>
      <c r="BS25" s="12"/>
    </row>
    <row r="26" spans="7:71" hidden="1" x14ac:dyDescent="0.25">
      <c r="G26" s="12">
        <f>'Project Info'!E45</f>
        <v>0</v>
      </c>
      <c r="I26" s="17"/>
      <c r="J26" s="17"/>
      <c r="K26" s="17"/>
      <c r="L26" s="17">
        <f>'Project Info'!E55</f>
        <v>0</v>
      </c>
      <c r="M26" s="17"/>
      <c r="N26" s="12">
        <f>ROUND('Project Info'!E54,0)</f>
        <v>0</v>
      </c>
      <c r="O26" s="12">
        <f>ROUND('Project Info'!E51,0)</f>
        <v>0</v>
      </c>
      <c r="Q26" s="12">
        <f>ROUND('Project Info'!E53,0)</f>
        <v>0</v>
      </c>
      <c r="S26" s="18">
        <f>'Project Info'!E56</f>
        <v>0</v>
      </c>
      <c r="T26" s="18">
        <f>ROUND('GHG Summary'!E43,0)</f>
        <v>0</v>
      </c>
      <c r="AA26" s="18">
        <f>ROUND('Co-benefits Summary'!G42,0)</f>
        <v>0</v>
      </c>
      <c r="AB26" s="18">
        <f>ROUND('Co-benefits Summary'!G44,0)</f>
        <v>0</v>
      </c>
      <c r="AC26" s="18">
        <f>ROUND('Co-benefits Summary'!G43,0)</f>
        <v>0</v>
      </c>
      <c r="AD26" s="18">
        <f>ROUND('Co-benefits Summary'!F42,0)</f>
        <v>0</v>
      </c>
      <c r="AE26" s="18">
        <f>ROUND('Co-benefits Summary'!F44,0)</f>
        <v>0</v>
      </c>
      <c r="AF26" s="18">
        <f>ROUND('Co-benefits Summary'!F43,0)</f>
        <v>0</v>
      </c>
      <c r="AG26" s="18">
        <f>ROUND('Co-benefits Summary'!E36,0)</f>
        <v>0</v>
      </c>
      <c r="AJ26" s="18">
        <f>ROUND('Co-benefits Summary'!E37,0)</f>
        <v>0</v>
      </c>
      <c r="AK26" s="18">
        <f>ROUND('Co-benefits Summary'!E37,0)</f>
        <v>0</v>
      </c>
      <c r="AL26" s="18">
        <f>ROUND('Co-benefits Summary'!E38,0)</f>
        <v>0</v>
      </c>
      <c r="AM26" s="18">
        <f>ROUND('Co-benefits Summary'!E40,0)</f>
        <v>0</v>
      </c>
      <c r="AN26" s="18">
        <f>ROUND('Co-benefits Summary'!E39,0)</f>
        <v>0</v>
      </c>
      <c r="AP26" s="404"/>
      <c r="AQ26" s="404"/>
      <c r="AR26" s="404"/>
      <c r="BC26" s="403">
        <f>IF(Table13[[#This Row],[Benefits Criteria Table
Step 1: Disadvantaged Community? (Y/N)]]="Yes",Table13[[#This Row],[Count]],0)</f>
        <v>0</v>
      </c>
      <c r="BD26" s="403">
        <f>IF(Table13[[#This Row],[Benefits Criteria Table
Step 1: Disadvantaged Community? (Y/N)]]="Yes",Table13[[#This Row],[Total GGRF Funding Amount from this Program ($)]],0)</f>
        <v>0</v>
      </c>
      <c r="BE26" s="403">
        <f>IF(Table13[[#This Row],[Benefits Criteria Table
Step 1: Low-income Community or Low-income Household? (Y/N)]]="Yes",Table13[[#This Row],[Count]],0)</f>
        <v>0</v>
      </c>
      <c r="BF26" s="403">
        <f>IF(Table13[[#This Row],[Benefits Criteria Table
Step 1: Low-income Community or Low-income Household? (Y/N)]]="Yes",Table13[[#This Row],[Total GGRF Funding Amount from this Program ($)]],0)</f>
        <v>0</v>
      </c>
      <c r="BG26" s="403">
        <f>IF(Table13[[#This Row],[Benefits Criteria Table
Step 1: Low-income 1/2-mile Buffer Region? (Y/N)]]="Yes",Table13[[#This Row],[Count]],0)</f>
        <v>0</v>
      </c>
      <c r="BH26" s="403">
        <f>IF(Table13[[#This Row],[Benefits Criteria Table
Step 1: Low-income 1/2-mile Buffer Region? (Y/N)]]="Yes",Table13[[#This Row],[Total GGRF Funding Amount from this Program ($)]],0)</f>
        <v>0</v>
      </c>
      <c r="BI26" s="12"/>
      <c r="BJ26" s="403" t="str">
        <f>IF(Table13[[#This Row],[Benefits Criteria Table
Step 1: Disadvantaged Community? (Y/N)]]="YES",IF(Table13[[#This Row],[Select a Priority Population]]="Disadvantaged Community",Table13[[#This Row],[Count]],0),"")</f>
        <v/>
      </c>
      <c r="BK26" s="403" t="str">
        <f>IF(Table13[[#This Row],[Benefits Criteria Table
Step 1: Disadvantaged Community? (Y/N)]]="YES",IF(Table13[[#This Row],[Select a Priority Population]]="Disadvantaged Community",Table13[[#This Row],[Qualifying Disadvantaged Community Benefit Amount ($)]],0),"")</f>
        <v/>
      </c>
      <c r="BL26" s="403">
        <f>IF(Table13[[#This Row],[Benefits Criteria Table
Step 1: Low-income Community or Low-income Household? (Y/N)]]="Yes",IF(Table13[[#This Row],[Select a Priority Population]]="Low-income Community",Table13[[#This Row],[Count]],0),0)</f>
        <v>0</v>
      </c>
      <c r="BM26" s="403">
        <f>IF(Table13[[#This Row],[Benefits Criteria Table
Step 1: Low-income Community or Low-income Household? (Y/N)]]="Yes",IF(Table13[[#This Row],[Select a Priority Population]]="Low-income Community",Table13[[#This Row],[Total GGRF Funding Amount from this Program ($)]],0),0)</f>
        <v>0</v>
      </c>
      <c r="BN26" s="403">
        <f>IF(Table13[[#This Row],[Benefits Criteria Table
Step 1: Low-income 1/2-mile Buffer Region? (Y/N)]]="Yes",IF(Table13[[#This Row],[Select a Priority Population]]="1/2 Mile Buffer Zone",Table13[[#This Row],[Count]],0),0)</f>
        <v>0</v>
      </c>
      <c r="BO26" s="403">
        <f>IF(Table13[[#This Row],[Benefits Criteria Table
Step 1: Low-income 1/2-mile Buffer Region? (Y/N)]]="Yes",IF(Table13[[#This Row],[Select a Priority Population]]="1/2 Mile Buffer Zone",Table13[[#This Row],[Total GGRF Funding Amount from this Program ($)]],0),0)</f>
        <v>0</v>
      </c>
      <c r="BP26" s="403">
        <f>IF(ISBLANK(Table13[[#This Row],[Project ID]]), 0, 1)</f>
        <v>0</v>
      </c>
      <c r="BQ26" s="12"/>
      <c r="BR26" s="12"/>
      <c r="BS26" s="12"/>
    </row>
    <row r="27" spans="7:71" hidden="1" x14ac:dyDescent="0.25">
      <c r="G27" s="12">
        <f>'Project Info'!E46</f>
        <v>0</v>
      </c>
      <c r="I27" s="17"/>
      <c r="J27" s="17"/>
      <c r="K27" s="17"/>
      <c r="L27" s="17">
        <f>'Project Info'!E56</f>
        <v>0</v>
      </c>
      <c r="M27" s="17"/>
      <c r="N27" s="12">
        <f>ROUND('Project Info'!E55,0)</f>
        <v>0</v>
      </c>
      <c r="O27" s="12">
        <f>ROUND('Project Info'!E52,0)</f>
        <v>0</v>
      </c>
      <c r="Q27" s="12">
        <f>ROUND('Project Info'!E54,0)</f>
        <v>0</v>
      </c>
      <c r="S27" s="18">
        <f>'Project Info'!E57</f>
        <v>0</v>
      </c>
      <c r="T27" s="18">
        <f>ROUND('GHG Summary'!E44,0)</f>
        <v>0</v>
      </c>
      <c r="AA27" s="18">
        <f>ROUND('Co-benefits Summary'!G43,0)</f>
        <v>0</v>
      </c>
      <c r="AB27" s="18">
        <f>ROUND('Co-benefits Summary'!G45,0)</f>
        <v>0</v>
      </c>
      <c r="AC27" s="18">
        <f>ROUND('Co-benefits Summary'!G44,0)</f>
        <v>0</v>
      </c>
      <c r="AD27" s="18">
        <f>ROUND('Co-benefits Summary'!F43,0)</f>
        <v>0</v>
      </c>
      <c r="AE27" s="18">
        <f>ROUND('Co-benefits Summary'!F45,0)</f>
        <v>0</v>
      </c>
      <c r="AF27" s="18">
        <f>ROUND('Co-benefits Summary'!F44,0)</f>
        <v>0</v>
      </c>
      <c r="AG27" s="18">
        <f>ROUND('Co-benefits Summary'!E37,0)</f>
        <v>0</v>
      </c>
      <c r="AJ27" s="18">
        <f>ROUND('Co-benefits Summary'!E38,0)</f>
        <v>0</v>
      </c>
      <c r="AK27" s="18">
        <f>ROUND('Co-benefits Summary'!E38,0)</f>
        <v>0</v>
      </c>
      <c r="AL27" s="18">
        <f>ROUND('Co-benefits Summary'!E39,0)</f>
        <v>0</v>
      </c>
      <c r="AM27" s="18">
        <f>ROUND('Co-benefits Summary'!E41,0)</f>
        <v>0</v>
      </c>
      <c r="AN27" s="18">
        <f>ROUND('Co-benefits Summary'!E40,0)</f>
        <v>0</v>
      </c>
      <c r="AP27" s="404"/>
      <c r="AQ27" s="404"/>
      <c r="AR27" s="404"/>
      <c r="BC27" s="403">
        <f>IF(Table13[[#This Row],[Benefits Criteria Table
Step 1: Disadvantaged Community? (Y/N)]]="Yes",Table13[[#This Row],[Count]],0)</f>
        <v>0</v>
      </c>
      <c r="BD27" s="403">
        <f>IF(Table13[[#This Row],[Benefits Criteria Table
Step 1: Disadvantaged Community? (Y/N)]]="Yes",Table13[[#This Row],[Total GGRF Funding Amount from this Program ($)]],0)</f>
        <v>0</v>
      </c>
      <c r="BE27" s="403">
        <f>IF(Table13[[#This Row],[Benefits Criteria Table
Step 1: Low-income Community or Low-income Household? (Y/N)]]="Yes",Table13[[#This Row],[Count]],0)</f>
        <v>0</v>
      </c>
      <c r="BF27" s="403">
        <f>IF(Table13[[#This Row],[Benefits Criteria Table
Step 1: Low-income Community or Low-income Household? (Y/N)]]="Yes",Table13[[#This Row],[Total GGRF Funding Amount from this Program ($)]],0)</f>
        <v>0</v>
      </c>
      <c r="BG27" s="403">
        <f>IF(Table13[[#This Row],[Benefits Criteria Table
Step 1: Low-income 1/2-mile Buffer Region? (Y/N)]]="Yes",Table13[[#This Row],[Count]],0)</f>
        <v>0</v>
      </c>
      <c r="BH27" s="403">
        <f>IF(Table13[[#This Row],[Benefits Criteria Table
Step 1: Low-income 1/2-mile Buffer Region? (Y/N)]]="Yes",Table13[[#This Row],[Total GGRF Funding Amount from this Program ($)]],0)</f>
        <v>0</v>
      </c>
      <c r="BI27" s="12"/>
      <c r="BJ27" s="403" t="str">
        <f>IF(Table13[[#This Row],[Benefits Criteria Table
Step 1: Disadvantaged Community? (Y/N)]]="YES",IF(Table13[[#This Row],[Select a Priority Population]]="Disadvantaged Community",Table13[[#This Row],[Count]],0),"")</f>
        <v/>
      </c>
      <c r="BK27" s="403" t="str">
        <f>IF(Table13[[#This Row],[Benefits Criteria Table
Step 1: Disadvantaged Community? (Y/N)]]="YES",IF(Table13[[#This Row],[Select a Priority Population]]="Disadvantaged Community",Table13[[#This Row],[Qualifying Disadvantaged Community Benefit Amount ($)]],0),"")</f>
        <v/>
      </c>
      <c r="BL27" s="403">
        <f>IF(Table13[[#This Row],[Benefits Criteria Table
Step 1: Low-income Community or Low-income Household? (Y/N)]]="Yes",IF(Table13[[#This Row],[Select a Priority Population]]="Low-income Community",Table13[[#This Row],[Count]],0),0)</f>
        <v>0</v>
      </c>
      <c r="BM27" s="403">
        <f>IF(Table13[[#This Row],[Benefits Criteria Table
Step 1: Low-income Community or Low-income Household? (Y/N)]]="Yes",IF(Table13[[#This Row],[Select a Priority Population]]="Low-income Community",Table13[[#This Row],[Total GGRF Funding Amount from this Program ($)]],0),0)</f>
        <v>0</v>
      </c>
      <c r="BN27" s="403">
        <f>IF(Table13[[#This Row],[Benefits Criteria Table
Step 1: Low-income 1/2-mile Buffer Region? (Y/N)]]="Yes",IF(Table13[[#This Row],[Select a Priority Population]]="1/2 Mile Buffer Zone",Table13[[#This Row],[Count]],0),0)</f>
        <v>0</v>
      </c>
      <c r="BO27" s="403">
        <f>IF(Table13[[#This Row],[Benefits Criteria Table
Step 1: Low-income 1/2-mile Buffer Region? (Y/N)]]="Yes",IF(Table13[[#This Row],[Select a Priority Population]]="1/2 Mile Buffer Zone",Table13[[#This Row],[Total GGRF Funding Amount from this Program ($)]],0),0)</f>
        <v>0</v>
      </c>
      <c r="BP27" s="403">
        <f>IF(ISBLANK(Table13[[#This Row],[Project ID]]), 0, 1)</f>
        <v>0</v>
      </c>
      <c r="BQ27" s="12"/>
      <c r="BR27" s="12"/>
      <c r="BS27" s="12"/>
    </row>
    <row r="28" spans="7:71" hidden="1" x14ac:dyDescent="0.25">
      <c r="G28" s="12">
        <f>'Project Info'!E47</f>
        <v>0</v>
      </c>
      <c r="I28" s="17"/>
      <c r="J28" s="17"/>
      <c r="K28" s="17"/>
      <c r="L28" s="17">
        <f>'Project Info'!E57</f>
        <v>0</v>
      </c>
      <c r="M28" s="17"/>
      <c r="N28" s="12">
        <f>ROUND('Project Info'!E56,0)</f>
        <v>0</v>
      </c>
      <c r="O28" s="12">
        <f>ROUND('Project Info'!E53,0)</f>
        <v>0</v>
      </c>
      <c r="Q28" s="12">
        <f>ROUND('Project Info'!E55,0)</f>
        <v>0</v>
      </c>
      <c r="S28" s="18">
        <f>'Project Info'!E58</f>
        <v>0</v>
      </c>
      <c r="T28" s="18">
        <f>ROUND('GHG Summary'!E45,0)</f>
        <v>0</v>
      </c>
      <c r="AA28" s="18">
        <f>ROUND('Co-benefits Summary'!G44,0)</f>
        <v>0</v>
      </c>
      <c r="AB28" s="18">
        <f>ROUND('Co-benefits Summary'!G46,0)</f>
        <v>0</v>
      </c>
      <c r="AC28" s="18">
        <f>ROUND('Co-benefits Summary'!G45,0)</f>
        <v>0</v>
      </c>
      <c r="AD28" s="18">
        <f>ROUND('Co-benefits Summary'!F44,0)</f>
        <v>0</v>
      </c>
      <c r="AE28" s="18">
        <f>ROUND('Co-benefits Summary'!F46,0)</f>
        <v>0</v>
      </c>
      <c r="AF28" s="18">
        <f>ROUND('Co-benefits Summary'!F45,0)</f>
        <v>0</v>
      </c>
      <c r="AG28" s="18">
        <f>ROUND('Co-benefits Summary'!E38,0)</f>
        <v>0</v>
      </c>
      <c r="AJ28" s="18">
        <f>ROUND('Co-benefits Summary'!E39,0)</f>
        <v>0</v>
      </c>
      <c r="AK28" s="18">
        <f>ROUND('Co-benefits Summary'!E39,0)</f>
        <v>0</v>
      </c>
      <c r="AL28" s="18">
        <f>ROUND('Co-benefits Summary'!E40,0)</f>
        <v>0</v>
      </c>
      <c r="AM28" s="18">
        <f>ROUND('Co-benefits Summary'!E42,0)</f>
        <v>0</v>
      </c>
      <c r="AN28" s="18">
        <f>ROUND('Co-benefits Summary'!E41,0)</f>
        <v>0</v>
      </c>
      <c r="AP28" s="404"/>
      <c r="AQ28" s="404"/>
      <c r="AR28" s="404"/>
      <c r="BC28" s="403">
        <f>IF(Table13[[#This Row],[Benefits Criteria Table
Step 1: Disadvantaged Community? (Y/N)]]="Yes",Table13[[#This Row],[Count]],0)</f>
        <v>0</v>
      </c>
      <c r="BD28" s="403">
        <f>IF(Table13[[#This Row],[Benefits Criteria Table
Step 1: Disadvantaged Community? (Y/N)]]="Yes",Table13[[#This Row],[Total GGRF Funding Amount from this Program ($)]],0)</f>
        <v>0</v>
      </c>
      <c r="BE28" s="403">
        <f>IF(Table13[[#This Row],[Benefits Criteria Table
Step 1: Low-income Community or Low-income Household? (Y/N)]]="Yes",Table13[[#This Row],[Count]],0)</f>
        <v>0</v>
      </c>
      <c r="BF28" s="403">
        <f>IF(Table13[[#This Row],[Benefits Criteria Table
Step 1: Low-income Community or Low-income Household? (Y/N)]]="Yes",Table13[[#This Row],[Total GGRF Funding Amount from this Program ($)]],0)</f>
        <v>0</v>
      </c>
      <c r="BG28" s="403">
        <f>IF(Table13[[#This Row],[Benefits Criteria Table
Step 1: Low-income 1/2-mile Buffer Region? (Y/N)]]="Yes",Table13[[#This Row],[Count]],0)</f>
        <v>0</v>
      </c>
      <c r="BH28" s="403">
        <f>IF(Table13[[#This Row],[Benefits Criteria Table
Step 1: Low-income 1/2-mile Buffer Region? (Y/N)]]="Yes",Table13[[#This Row],[Total GGRF Funding Amount from this Program ($)]],0)</f>
        <v>0</v>
      </c>
      <c r="BI28" s="12"/>
      <c r="BJ28" s="403" t="str">
        <f>IF(Table13[[#This Row],[Benefits Criteria Table
Step 1: Disadvantaged Community? (Y/N)]]="YES",IF(Table13[[#This Row],[Select a Priority Population]]="Disadvantaged Community",Table13[[#This Row],[Count]],0),"")</f>
        <v/>
      </c>
      <c r="BK28" s="403" t="str">
        <f>IF(Table13[[#This Row],[Benefits Criteria Table
Step 1: Disadvantaged Community? (Y/N)]]="YES",IF(Table13[[#This Row],[Select a Priority Population]]="Disadvantaged Community",Table13[[#This Row],[Qualifying Disadvantaged Community Benefit Amount ($)]],0),"")</f>
        <v/>
      </c>
      <c r="BL28" s="403">
        <f>IF(Table13[[#This Row],[Benefits Criteria Table
Step 1: Low-income Community or Low-income Household? (Y/N)]]="Yes",IF(Table13[[#This Row],[Select a Priority Population]]="Low-income Community",Table13[[#This Row],[Count]],0),0)</f>
        <v>0</v>
      </c>
      <c r="BM28" s="403">
        <f>IF(Table13[[#This Row],[Benefits Criteria Table
Step 1: Low-income Community or Low-income Household? (Y/N)]]="Yes",IF(Table13[[#This Row],[Select a Priority Population]]="Low-income Community",Table13[[#This Row],[Total GGRF Funding Amount from this Program ($)]],0),0)</f>
        <v>0</v>
      </c>
      <c r="BN28" s="403">
        <f>IF(Table13[[#This Row],[Benefits Criteria Table
Step 1: Low-income 1/2-mile Buffer Region? (Y/N)]]="Yes",IF(Table13[[#This Row],[Select a Priority Population]]="1/2 Mile Buffer Zone",Table13[[#This Row],[Count]],0),0)</f>
        <v>0</v>
      </c>
      <c r="BO28" s="403">
        <f>IF(Table13[[#This Row],[Benefits Criteria Table
Step 1: Low-income 1/2-mile Buffer Region? (Y/N)]]="Yes",IF(Table13[[#This Row],[Select a Priority Population]]="1/2 Mile Buffer Zone",Table13[[#This Row],[Total GGRF Funding Amount from this Program ($)]],0),0)</f>
        <v>0</v>
      </c>
      <c r="BP28" s="403">
        <f>IF(ISBLANK(Table13[[#This Row],[Project ID]]), 0, 1)</f>
        <v>0</v>
      </c>
      <c r="BQ28" s="12"/>
      <c r="BR28" s="12"/>
      <c r="BS28" s="12"/>
    </row>
    <row r="29" spans="7:71" hidden="1" x14ac:dyDescent="0.25">
      <c r="G29" s="12">
        <f>'Project Info'!E48</f>
        <v>0</v>
      </c>
      <c r="I29" s="17"/>
      <c r="J29" s="17"/>
      <c r="K29" s="17"/>
      <c r="L29" s="17">
        <f>'Project Info'!E58</f>
        <v>0</v>
      </c>
      <c r="M29" s="17"/>
      <c r="N29" s="12">
        <f>ROUND('Project Info'!E57,0)</f>
        <v>0</v>
      </c>
      <c r="O29" s="12">
        <f>ROUND('Project Info'!E54,0)</f>
        <v>0</v>
      </c>
      <c r="Q29" s="12">
        <f>ROUND('Project Info'!E56,0)</f>
        <v>0</v>
      </c>
      <c r="S29" s="18">
        <f>'Project Info'!E59</f>
        <v>0</v>
      </c>
      <c r="T29" s="18">
        <f>ROUND('GHG Summary'!E46,0)</f>
        <v>0</v>
      </c>
      <c r="AA29" s="18">
        <f>ROUND('Co-benefits Summary'!G45,0)</f>
        <v>0</v>
      </c>
      <c r="AB29" s="18">
        <f>ROUND('Co-benefits Summary'!G47,0)</f>
        <v>0</v>
      </c>
      <c r="AC29" s="18">
        <f>ROUND('Co-benefits Summary'!G46,0)</f>
        <v>0</v>
      </c>
      <c r="AD29" s="18">
        <f>ROUND('Co-benefits Summary'!F45,0)</f>
        <v>0</v>
      </c>
      <c r="AE29" s="18">
        <f>ROUND('Co-benefits Summary'!F47,0)</f>
        <v>0</v>
      </c>
      <c r="AF29" s="18">
        <f>ROUND('Co-benefits Summary'!F46,0)</f>
        <v>0</v>
      </c>
      <c r="AG29" s="18">
        <f>ROUND('Co-benefits Summary'!E39,0)</f>
        <v>0</v>
      </c>
      <c r="AJ29" s="18">
        <f>ROUND('Co-benefits Summary'!E40,0)</f>
        <v>0</v>
      </c>
      <c r="AK29" s="18">
        <f>ROUND('Co-benefits Summary'!E40,0)</f>
        <v>0</v>
      </c>
      <c r="AL29" s="18">
        <f>ROUND('Co-benefits Summary'!E41,0)</f>
        <v>0</v>
      </c>
      <c r="AM29" s="18">
        <f>ROUND('Co-benefits Summary'!E43,0)</f>
        <v>0</v>
      </c>
      <c r="AN29" s="18">
        <f>ROUND('Co-benefits Summary'!E42,0)</f>
        <v>0</v>
      </c>
      <c r="AP29" s="404"/>
      <c r="AQ29" s="404"/>
      <c r="AR29" s="404"/>
      <c r="BC29" s="403">
        <f>IF(Table13[[#This Row],[Benefits Criteria Table
Step 1: Disadvantaged Community? (Y/N)]]="Yes",Table13[[#This Row],[Count]],0)</f>
        <v>0</v>
      </c>
      <c r="BD29" s="403">
        <f>IF(Table13[[#This Row],[Benefits Criteria Table
Step 1: Disadvantaged Community? (Y/N)]]="Yes",Table13[[#This Row],[Total GGRF Funding Amount from this Program ($)]],0)</f>
        <v>0</v>
      </c>
      <c r="BE29" s="403">
        <f>IF(Table13[[#This Row],[Benefits Criteria Table
Step 1: Low-income Community or Low-income Household? (Y/N)]]="Yes",Table13[[#This Row],[Count]],0)</f>
        <v>0</v>
      </c>
      <c r="BF29" s="403">
        <f>IF(Table13[[#This Row],[Benefits Criteria Table
Step 1: Low-income Community or Low-income Household? (Y/N)]]="Yes",Table13[[#This Row],[Total GGRF Funding Amount from this Program ($)]],0)</f>
        <v>0</v>
      </c>
      <c r="BG29" s="403">
        <f>IF(Table13[[#This Row],[Benefits Criteria Table
Step 1: Low-income 1/2-mile Buffer Region? (Y/N)]]="Yes",Table13[[#This Row],[Count]],0)</f>
        <v>0</v>
      </c>
      <c r="BH29" s="403">
        <f>IF(Table13[[#This Row],[Benefits Criteria Table
Step 1: Low-income 1/2-mile Buffer Region? (Y/N)]]="Yes",Table13[[#This Row],[Total GGRF Funding Amount from this Program ($)]],0)</f>
        <v>0</v>
      </c>
      <c r="BI29" s="12"/>
      <c r="BJ29" s="403" t="str">
        <f>IF(Table13[[#This Row],[Benefits Criteria Table
Step 1: Disadvantaged Community? (Y/N)]]="YES",IF(Table13[[#This Row],[Select a Priority Population]]="Disadvantaged Community",Table13[[#This Row],[Count]],0),"")</f>
        <v/>
      </c>
      <c r="BK29" s="403" t="str">
        <f>IF(Table13[[#This Row],[Benefits Criteria Table
Step 1: Disadvantaged Community? (Y/N)]]="YES",IF(Table13[[#This Row],[Select a Priority Population]]="Disadvantaged Community",Table13[[#This Row],[Qualifying Disadvantaged Community Benefit Amount ($)]],0),"")</f>
        <v/>
      </c>
      <c r="BL29" s="403">
        <f>IF(Table13[[#This Row],[Benefits Criteria Table
Step 1: Low-income Community or Low-income Household? (Y/N)]]="Yes",IF(Table13[[#This Row],[Select a Priority Population]]="Low-income Community",Table13[[#This Row],[Count]],0),0)</f>
        <v>0</v>
      </c>
      <c r="BM29" s="403">
        <f>IF(Table13[[#This Row],[Benefits Criteria Table
Step 1: Low-income Community or Low-income Household? (Y/N)]]="Yes",IF(Table13[[#This Row],[Select a Priority Population]]="Low-income Community",Table13[[#This Row],[Total GGRF Funding Amount from this Program ($)]],0),0)</f>
        <v>0</v>
      </c>
      <c r="BN29" s="403">
        <f>IF(Table13[[#This Row],[Benefits Criteria Table
Step 1: Low-income 1/2-mile Buffer Region? (Y/N)]]="Yes",IF(Table13[[#This Row],[Select a Priority Population]]="1/2 Mile Buffer Zone",Table13[[#This Row],[Count]],0),0)</f>
        <v>0</v>
      </c>
      <c r="BO29" s="403">
        <f>IF(Table13[[#This Row],[Benefits Criteria Table
Step 1: Low-income 1/2-mile Buffer Region? (Y/N)]]="Yes",IF(Table13[[#This Row],[Select a Priority Population]]="1/2 Mile Buffer Zone",Table13[[#This Row],[Total GGRF Funding Amount from this Program ($)]],0),0)</f>
        <v>0</v>
      </c>
      <c r="BP29" s="403">
        <f>IF(ISBLANK(Table13[[#This Row],[Project ID]]), 0, 1)</f>
        <v>0</v>
      </c>
      <c r="BQ29" s="12"/>
      <c r="BR29" s="12"/>
      <c r="BS29" s="12"/>
    </row>
    <row r="30" spans="7:71" hidden="1" x14ac:dyDescent="0.25">
      <c r="G30" s="12">
        <f>'Project Info'!E49</f>
        <v>0</v>
      </c>
      <c r="I30" s="17"/>
      <c r="J30" s="17"/>
      <c r="K30" s="17"/>
      <c r="L30" s="17">
        <f>'Project Info'!E59</f>
        <v>0</v>
      </c>
      <c r="M30" s="17"/>
      <c r="N30" s="12">
        <f>ROUND('Project Info'!E58,0)</f>
        <v>0</v>
      </c>
      <c r="O30" s="12">
        <f>ROUND('Project Info'!E55,0)</f>
        <v>0</v>
      </c>
      <c r="Q30" s="12">
        <f>ROUND('Project Info'!E57,0)</f>
        <v>0</v>
      </c>
      <c r="S30" s="18">
        <f>'Project Info'!E60</f>
        <v>0</v>
      </c>
      <c r="T30" s="18">
        <f>ROUND('GHG Summary'!E47,0)</f>
        <v>0</v>
      </c>
      <c r="AA30" s="18">
        <f>ROUND('Co-benefits Summary'!G46,0)</f>
        <v>0</v>
      </c>
      <c r="AB30" s="18">
        <f>ROUND('Co-benefits Summary'!G48,0)</f>
        <v>0</v>
      </c>
      <c r="AC30" s="18">
        <f>ROUND('Co-benefits Summary'!G47,0)</f>
        <v>0</v>
      </c>
      <c r="AD30" s="18">
        <f>ROUND('Co-benefits Summary'!F46,0)</f>
        <v>0</v>
      </c>
      <c r="AE30" s="18">
        <f>ROUND('Co-benefits Summary'!F48,0)</f>
        <v>0</v>
      </c>
      <c r="AF30" s="18">
        <f>ROUND('Co-benefits Summary'!F47,0)</f>
        <v>0</v>
      </c>
      <c r="AG30" s="18">
        <f>ROUND('Co-benefits Summary'!E40,0)</f>
        <v>0</v>
      </c>
      <c r="AJ30" s="18">
        <f>ROUND('Co-benefits Summary'!E41,0)</f>
        <v>0</v>
      </c>
      <c r="AK30" s="18">
        <f>ROUND('Co-benefits Summary'!E41,0)</f>
        <v>0</v>
      </c>
      <c r="AL30" s="18">
        <f>ROUND('Co-benefits Summary'!E42,0)</f>
        <v>0</v>
      </c>
      <c r="AM30" s="18">
        <f>ROUND('Co-benefits Summary'!E44,0)</f>
        <v>0</v>
      </c>
      <c r="AN30" s="18">
        <f>ROUND('Co-benefits Summary'!E43,0)</f>
        <v>0</v>
      </c>
      <c r="AP30" s="404"/>
      <c r="AQ30" s="404"/>
      <c r="AR30" s="404"/>
      <c r="BC30" s="403">
        <f>IF(Table13[[#This Row],[Benefits Criteria Table
Step 1: Disadvantaged Community? (Y/N)]]="Yes",Table13[[#This Row],[Count]],0)</f>
        <v>0</v>
      </c>
      <c r="BD30" s="403">
        <f>IF(Table13[[#This Row],[Benefits Criteria Table
Step 1: Disadvantaged Community? (Y/N)]]="Yes",Table13[[#This Row],[Total GGRF Funding Amount from this Program ($)]],0)</f>
        <v>0</v>
      </c>
      <c r="BE30" s="403">
        <f>IF(Table13[[#This Row],[Benefits Criteria Table
Step 1: Low-income Community or Low-income Household? (Y/N)]]="Yes",Table13[[#This Row],[Count]],0)</f>
        <v>0</v>
      </c>
      <c r="BF30" s="403">
        <f>IF(Table13[[#This Row],[Benefits Criteria Table
Step 1: Low-income Community or Low-income Household? (Y/N)]]="Yes",Table13[[#This Row],[Total GGRF Funding Amount from this Program ($)]],0)</f>
        <v>0</v>
      </c>
      <c r="BG30" s="403">
        <f>IF(Table13[[#This Row],[Benefits Criteria Table
Step 1: Low-income 1/2-mile Buffer Region? (Y/N)]]="Yes",Table13[[#This Row],[Count]],0)</f>
        <v>0</v>
      </c>
      <c r="BH30" s="403">
        <f>IF(Table13[[#This Row],[Benefits Criteria Table
Step 1: Low-income 1/2-mile Buffer Region? (Y/N)]]="Yes",Table13[[#This Row],[Total GGRF Funding Amount from this Program ($)]],0)</f>
        <v>0</v>
      </c>
      <c r="BI30" s="12"/>
      <c r="BJ30" s="403" t="str">
        <f>IF(Table13[[#This Row],[Benefits Criteria Table
Step 1: Disadvantaged Community? (Y/N)]]="YES",IF(Table13[[#This Row],[Select a Priority Population]]="Disadvantaged Community",Table13[[#This Row],[Count]],0),"")</f>
        <v/>
      </c>
      <c r="BK30" s="403" t="str">
        <f>IF(Table13[[#This Row],[Benefits Criteria Table
Step 1: Disadvantaged Community? (Y/N)]]="YES",IF(Table13[[#This Row],[Select a Priority Population]]="Disadvantaged Community",Table13[[#This Row],[Qualifying Disadvantaged Community Benefit Amount ($)]],0),"")</f>
        <v/>
      </c>
      <c r="BL30" s="403">
        <f>IF(Table13[[#This Row],[Benefits Criteria Table
Step 1: Low-income Community or Low-income Household? (Y/N)]]="Yes",IF(Table13[[#This Row],[Select a Priority Population]]="Low-income Community",Table13[[#This Row],[Count]],0),0)</f>
        <v>0</v>
      </c>
      <c r="BM30" s="403">
        <f>IF(Table13[[#This Row],[Benefits Criteria Table
Step 1: Low-income Community or Low-income Household? (Y/N)]]="Yes",IF(Table13[[#This Row],[Select a Priority Population]]="Low-income Community",Table13[[#This Row],[Total GGRF Funding Amount from this Program ($)]],0),0)</f>
        <v>0</v>
      </c>
      <c r="BN30" s="403">
        <f>IF(Table13[[#This Row],[Benefits Criteria Table
Step 1: Low-income 1/2-mile Buffer Region? (Y/N)]]="Yes",IF(Table13[[#This Row],[Select a Priority Population]]="1/2 Mile Buffer Zone",Table13[[#This Row],[Count]],0),0)</f>
        <v>0</v>
      </c>
      <c r="BO30" s="403">
        <f>IF(Table13[[#This Row],[Benefits Criteria Table
Step 1: Low-income 1/2-mile Buffer Region? (Y/N)]]="Yes",IF(Table13[[#This Row],[Select a Priority Population]]="1/2 Mile Buffer Zone",Table13[[#This Row],[Total GGRF Funding Amount from this Program ($)]],0),0)</f>
        <v>0</v>
      </c>
      <c r="BP30" s="403">
        <f>IF(ISBLANK(Table13[[#This Row],[Project ID]]), 0, 1)</f>
        <v>0</v>
      </c>
      <c r="BQ30" s="12"/>
      <c r="BR30" s="12"/>
      <c r="BS30" s="12"/>
    </row>
    <row r="31" spans="7:71" hidden="1" x14ac:dyDescent="0.25">
      <c r="G31" s="12">
        <f>'Project Info'!E50</f>
        <v>0</v>
      </c>
      <c r="I31" s="17"/>
      <c r="J31" s="17"/>
      <c r="K31" s="17"/>
      <c r="L31" s="17">
        <f>'Project Info'!E60</f>
        <v>0</v>
      </c>
      <c r="M31" s="17"/>
      <c r="N31" s="12">
        <f>ROUND('Project Info'!E59,0)</f>
        <v>0</v>
      </c>
      <c r="O31" s="12">
        <f>ROUND('Project Info'!E56,0)</f>
        <v>0</v>
      </c>
      <c r="Q31" s="12">
        <f>ROUND('Project Info'!E58,0)</f>
        <v>0</v>
      </c>
      <c r="S31" s="18">
        <f>'Project Info'!E61</f>
        <v>0</v>
      </c>
      <c r="T31" s="18">
        <f>ROUND('GHG Summary'!E48,0)</f>
        <v>0</v>
      </c>
      <c r="AA31" s="18">
        <f>ROUND('Co-benefits Summary'!G47,0)</f>
        <v>0</v>
      </c>
      <c r="AB31" s="18">
        <f>ROUND('Co-benefits Summary'!G49,0)</f>
        <v>0</v>
      </c>
      <c r="AC31" s="18">
        <f>ROUND('Co-benefits Summary'!G48,0)</f>
        <v>0</v>
      </c>
      <c r="AD31" s="18">
        <f>ROUND('Co-benefits Summary'!F47,0)</f>
        <v>0</v>
      </c>
      <c r="AE31" s="18">
        <f>ROUND('Co-benefits Summary'!F49,0)</f>
        <v>0</v>
      </c>
      <c r="AF31" s="18">
        <f>ROUND('Co-benefits Summary'!F48,0)</f>
        <v>0</v>
      </c>
      <c r="AG31" s="18">
        <f>ROUND('Co-benefits Summary'!E41,0)</f>
        <v>0</v>
      </c>
      <c r="AJ31" s="18">
        <f>ROUND('Co-benefits Summary'!E42,0)</f>
        <v>0</v>
      </c>
      <c r="AK31" s="18">
        <f>ROUND('Co-benefits Summary'!E42,0)</f>
        <v>0</v>
      </c>
      <c r="AL31" s="18">
        <f>ROUND('Co-benefits Summary'!E43,0)</f>
        <v>0</v>
      </c>
      <c r="AM31" s="18">
        <f>ROUND('Co-benefits Summary'!E45,0)</f>
        <v>0</v>
      </c>
      <c r="AN31" s="18">
        <f>ROUND('Co-benefits Summary'!E44,0)</f>
        <v>0</v>
      </c>
      <c r="AP31" s="404"/>
      <c r="AQ31" s="404"/>
      <c r="AR31" s="404"/>
      <c r="BC31" s="403">
        <f>IF(Table13[[#This Row],[Benefits Criteria Table
Step 1: Disadvantaged Community? (Y/N)]]="Yes",Table13[[#This Row],[Count]],0)</f>
        <v>0</v>
      </c>
      <c r="BD31" s="403">
        <f>IF(Table13[[#This Row],[Benefits Criteria Table
Step 1: Disadvantaged Community? (Y/N)]]="Yes",Table13[[#This Row],[Total GGRF Funding Amount from this Program ($)]],0)</f>
        <v>0</v>
      </c>
      <c r="BE31" s="403">
        <f>IF(Table13[[#This Row],[Benefits Criteria Table
Step 1: Low-income Community or Low-income Household? (Y/N)]]="Yes",Table13[[#This Row],[Count]],0)</f>
        <v>0</v>
      </c>
      <c r="BF31" s="403">
        <f>IF(Table13[[#This Row],[Benefits Criteria Table
Step 1: Low-income Community or Low-income Household? (Y/N)]]="Yes",Table13[[#This Row],[Total GGRF Funding Amount from this Program ($)]],0)</f>
        <v>0</v>
      </c>
      <c r="BG31" s="403">
        <f>IF(Table13[[#This Row],[Benefits Criteria Table
Step 1: Low-income 1/2-mile Buffer Region? (Y/N)]]="Yes",Table13[[#This Row],[Count]],0)</f>
        <v>0</v>
      </c>
      <c r="BH31" s="403">
        <f>IF(Table13[[#This Row],[Benefits Criteria Table
Step 1: Low-income 1/2-mile Buffer Region? (Y/N)]]="Yes",Table13[[#This Row],[Total GGRF Funding Amount from this Program ($)]],0)</f>
        <v>0</v>
      </c>
      <c r="BI31" s="12"/>
      <c r="BJ31" s="403" t="str">
        <f>IF(Table13[[#This Row],[Benefits Criteria Table
Step 1: Disadvantaged Community? (Y/N)]]="YES",IF(Table13[[#This Row],[Select a Priority Population]]="Disadvantaged Community",Table13[[#This Row],[Count]],0),"")</f>
        <v/>
      </c>
      <c r="BK31" s="403" t="str">
        <f>IF(Table13[[#This Row],[Benefits Criteria Table
Step 1: Disadvantaged Community? (Y/N)]]="YES",IF(Table13[[#This Row],[Select a Priority Population]]="Disadvantaged Community",Table13[[#This Row],[Qualifying Disadvantaged Community Benefit Amount ($)]],0),"")</f>
        <v/>
      </c>
      <c r="BL31" s="403">
        <f>IF(Table13[[#This Row],[Benefits Criteria Table
Step 1: Low-income Community or Low-income Household? (Y/N)]]="Yes",IF(Table13[[#This Row],[Select a Priority Population]]="Low-income Community",Table13[[#This Row],[Count]],0),0)</f>
        <v>0</v>
      </c>
      <c r="BM31" s="403">
        <f>IF(Table13[[#This Row],[Benefits Criteria Table
Step 1: Low-income Community or Low-income Household? (Y/N)]]="Yes",IF(Table13[[#This Row],[Select a Priority Population]]="Low-income Community",Table13[[#This Row],[Total GGRF Funding Amount from this Program ($)]],0),0)</f>
        <v>0</v>
      </c>
      <c r="BN31" s="403">
        <f>IF(Table13[[#This Row],[Benefits Criteria Table
Step 1: Low-income 1/2-mile Buffer Region? (Y/N)]]="Yes",IF(Table13[[#This Row],[Select a Priority Population]]="1/2 Mile Buffer Zone",Table13[[#This Row],[Count]],0),0)</f>
        <v>0</v>
      </c>
      <c r="BO31" s="403">
        <f>IF(Table13[[#This Row],[Benefits Criteria Table
Step 1: Low-income 1/2-mile Buffer Region? (Y/N)]]="Yes",IF(Table13[[#This Row],[Select a Priority Population]]="1/2 Mile Buffer Zone",Table13[[#This Row],[Total GGRF Funding Amount from this Program ($)]],0),0)</f>
        <v>0</v>
      </c>
      <c r="BP31" s="403">
        <f>IF(ISBLANK(Table13[[#This Row],[Project ID]]), 0, 1)</f>
        <v>0</v>
      </c>
      <c r="BQ31" s="12"/>
      <c r="BR31" s="12"/>
      <c r="BS31" s="12"/>
    </row>
    <row r="32" spans="7:71" hidden="1" x14ac:dyDescent="0.25">
      <c r="G32" s="12">
        <f>'Project Info'!E51</f>
        <v>0</v>
      </c>
      <c r="I32" s="17"/>
      <c r="J32" s="17"/>
      <c r="K32" s="17"/>
      <c r="L32" s="17">
        <f>'Project Info'!E61</f>
        <v>0</v>
      </c>
      <c r="M32" s="17"/>
      <c r="N32" s="12">
        <f>ROUND('Project Info'!E60,0)</f>
        <v>0</v>
      </c>
      <c r="O32" s="12">
        <f>ROUND('Project Info'!E57,0)</f>
        <v>0</v>
      </c>
      <c r="Q32" s="12">
        <f>ROUND('Project Info'!E59,0)</f>
        <v>0</v>
      </c>
      <c r="S32" s="18">
        <f>'Project Info'!E62</f>
        <v>0</v>
      </c>
      <c r="T32" s="18">
        <f>ROUND('GHG Summary'!E49,0)</f>
        <v>0</v>
      </c>
      <c r="AA32" s="18">
        <f>ROUND('Co-benefits Summary'!G48,0)</f>
        <v>0</v>
      </c>
      <c r="AB32" s="18">
        <f>ROUND('Co-benefits Summary'!G50,0)</f>
        <v>0</v>
      </c>
      <c r="AC32" s="18">
        <f>ROUND('Co-benefits Summary'!G49,0)</f>
        <v>0</v>
      </c>
      <c r="AD32" s="18">
        <f>ROUND('Co-benefits Summary'!F48,0)</f>
        <v>0</v>
      </c>
      <c r="AE32" s="18">
        <f>ROUND('Co-benefits Summary'!F50,0)</f>
        <v>0</v>
      </c>
      <c r="AF32" s="18">
        <f>ROUND('Co-benefits Summary'!F49,0)</f>
        <v>0</v>
      </c>
      <c r="AG32" s="18">
        <f>ROUND('Co-benefits Summary'!E42,0)</f>
        <v>0</v>
      </c>
      <c r="AJ32" s="18">
        <f>ROUND('Co-benefits Summary'!E43,0)</f>
        <v>0</v>
      </c>
      <c r="AK32" s="18">
        <f>ROUND('Co-benefits Summary'!E43,0)</f>
        <v>0</v>
      </c>
      <c r="AL32" s="18">
        <f>ROUND('Co-benefits Summary'!E44,0)</f>
        <v>0</v>
      </c>
      <c r="AM32" s="18">
        <f>ROUND('Co-benefits Summary'!E46,0)</f>
        <v>0</v>
      </c>
      <c r="AN32" s="18">
        <f>ROUND('Co-benefits Summary'!E45,0)</f>
        <v>0</v>
      </c>
      <c r="AP32" s="404"/>
      <c r="AQ32" s="404"/>
      <c r="AR32" s="404"/>
      <c r="BC32" s="403">
        <f>IF(Table13[[#This Row],[Benefits Criteria Table
Step 1: Disadvantaged Community? (Y/N)]]="Yes",Table13[[#This Row],[Count]],0)</f>
        <v>0</v>
      </c>
      <c r="BD32" s="403">
        <f>IF(Table13[[#This Row],[Benefits Criteria Table
Step 1: Disadvantaged Community? (Y/N)]]="Yes",Table13[[#This Row],[Total GGRF Funding Amount from this Program ($)]],0)</f>
        <v>0</v>
      </c>
      <c r="BE32" s="403">
        <f>IF(Table13[[#This Row],[Benefits Criteria Table
Step 1: Low-income Community or Low-income Household? (Y/N)]]="Yes",Table13[[#This Row],[Count]],0)</f>
        <v>0</v>
      </c>
      <c r="BF32" s="403">
        <f>IF(Table13[[#This Row],[Benefits Criteria Table
Step 1: Low-income Community or Low-income Household? (Y/N)]]="Yes",Table13[[#This Row],[Total GGRF Funding Amount from this Program ($)]],0)</f>
        <v>0</v>
      </c>
      <c r="BG32" s="403">
        <f>IF(Table13[[#This Row],[Benefits Criteria Table
Step 1: Low-income 1/2-mile Buffer Region? (Y/N)]]="Yes",Table13[[#This Row],[Count]],0)</f>
        <v>0</v>
      </c>
      <c r="BH32" s="403">
        <f>IF(Table13[[#This Row],[Benefits Criteria Table
Step 1: Low-income 1/2-mile Buffer Region? (Y/N)]]="Yes",Table13[[#This Row],[Total GGRF Funding Amount from this Program ($)]],0)</f>
        <v>0</v>
      </c>
      <c r="BI32" s="12"/>
      <c r="BJ32" s="403" t="str">
        <f>IF(Table13[[#This Row],[Benefits Criteria Table
Step 1: Disadvantaged Community? (Y/N)]]="YES",IF(Table13[[#This Row],[Select a Priority Population]]="Disadvantaged Community",Table13[[#This Row],[Count]],0),"")</f>
        <v/>
      </c>
      <c r="BK32" s="403" t="str">
        <f>IF(Table13[[#This Row],[Benefits Criteria Table
Step 1: Disadvantaged Community? (Y/N)]]="YES",IF(Table13[[#This Row],[Select a Priority Population]]="Disadvantaged Community",Table13[[#This Row],[Qualifying Disadvantaged Community Benefit Amount ($)]],0),"")</f>
        <v/>
      </c>
      <c r="BL32" s="403">
        <f>IF(Table13[[#This Row],[Benefits Criteria Table
Step 1: Low-income Community or Low-income Household? (Y/N)]]="Yes",IF(Table13[[#This Row],[Select a Priority Population]]="Low-income Community",Table13[[#This Row],[Count]],0),0)</f>
        <v>0</v>
      </c>
      <c r="BM32" s="403">
        <f>IF(Table13[[#This Row],[Benefits Criteria Table
Step 1: Low-income Community or Low-income Household? (Y/N)]]="Yes",IF(Table13[[#This Row],[Select a Priority Population]]="Low-income Community",Table13[[#This Row],[Total GGRF Funding Amount from this Program ($)]],0),0)</f>
        <v>0</v>
      </c>
      <c r="BN32" s="403">
        <f>IF(Table13[[#This Row],[Benefits Criteria Table
Step 1: Low-income 1/2-mile Buffer Region? (Y/N)]]="Yes",IF(Table13[[#This Row],[Select a Priority Population]]="1/2 Mile Buffer Zone",Table13[[#This Row],[Count]],0),0)</f>
        <v>0</v>
      </c>
      <c r="BO32" s="403">
        <f>IF(Table13[[#This Row],[Benefits Criteria Table
Step 1: Low-income 1/2-mile Buffer Region? (Y/N)]]="Yes",IF(Table13[[#This Row],[Select a Priority Population]]="1/2 Mile Buffer Zone",Table13[[#This Row],[Total GGRF Funding Amount from this Program ($)]],0),0)</f>
        <v>0</v>
      </c>
      <c r="BP32" s="403">
        <f>IF(ISBLANK(Table13[[#This Row],[Project ID]]), 0, 1)</f>
        <v>0</v>
      </c>
      <c r="BQ32" s="12"/>
      <c r="BR32" s="12"/>
      <c r="BS32" s="12"/>
    </row>
  </sheetData>
  <sheetProtection algorithmName="SHA-512" hashValue="WKYijMtfLl5AsvmR5LUpw6s9dNPhkqGPotzQ43sC3QC0FvV7FaAIj6tB10AL8dWl7C3QhFM8AoFGHbFJhCR8hQ==" saltValue="MOW3BXykBST/NYZn9U1xKw==" spinCount="100000" sheet="1" insertRows="0" deleteRows="0" sort="0"/>
  <dataValidations count="77">
    <dataValidation allowBlank="1" showInputMessage="1" showErrorMessage="1" prompt="Reduction in emissions of reactive organic gases as a result of the project (estimated or actual).  If there is an emission increase, enter a negative number." sqref="AC2:AF2"/>
    <dataValidation allowBlank="1" showInputMessage="1" showErrorMessage="1" prompt="Full-time equivalent induced jobs estimated to be supported by the project, apportioned by the ratio of GGRF monies to total project budget.  Output from Job Co-benefit Modeling Tool available at:  www.arb.ca.gov/cci-cobenefits." sqref="AR2"/>
    <dataValidation allowBlank="1" showInputMessage="1" showErrorMessage="1" prompt="Full-time equivalent jobs estimated to be indirectly supported by the project, apportioned by the ratio of GGRF monies to total project budget.  Output from Job Co-benefit Modeling Tool available at:  www.arb.ca.gov/cci-cobenefits." sqref="AQ2"/>
    <dataValidation allowBlank="1" showInputMessage="1" showErrorMessage="1" prompt="Full-time equivalent jobs estimated to be directly supported by the project, apportioned by the ratio of GGRF monies to total project budget.  Output from Job Co-benefit Modeling Tool available at:  www.arb.ca.gov/cci-cobenefits." sqref="AP2"/>
    <dataValidation type="whole" operator="greaterThanOrEqual" allowBlank="1" showInputMessage="1" showErrorMessage="1" error="Please enter a positive whole number." sqref="AP3:AR32">
      <formula1>0</formula1>
    </dataValidation>
    <dataValidation type="textLength" allowBlank="1" showInputMessage="1" showErrorMessage="1" error="Please enter text less than 300 characters." sqref="AS3:AS32">
      <formula1>0</formula1>
      <formula2>300</formula2>
    </dataValidation>
    <dataValidation allowBlank="1" showInputMessage="1" showErrorMessage="1" prompt="Date that the project was selected for GGRF funding. " sqref="J2"/>
    <dataValidation allowBlank="1" showInputMessage="1" showErrorMessage="1" prompt="Date administering agency committed funding to a project (e.g., executed a contract with a grantee; transferred funds to an agency/program administrator)." sqref="K2"/>
    <dataValidation allowBlank="1" showInputMessage="1" showErrorMessage="1" prompt="Date contract or grant agreement ends, all incentive funds are expended, or all project activities are complete. For most capital projects, date construction is completed and the improvements/equipment become(s) operational (anticipated or actual)" sqref="L2"/>
    <dataValidation allowBlank="1" showInputMessage="1" showErrorMessage="1" prompt="As defined by the CARB Community Engagement Assessment Methodology. Select &quot;High&quot;, &quot;Medium&quot;, or &quot;Low&quot; from the drop down or leave blank." sqref="AI2"/>
    <dataValidation allowBlank="1" showInputMessage="1" showErrorMessage="1" prompt="As defined in the CARB CCI Climate Adaptation Assessment Methodology. Selected from drop-down or leave blank." sqref="AH2"/>
    <dataValidation allowBlank="1" showInputMessage="1" showErrorMessage="1" prompt="As calculated in the CARB Benefits Calculator Tool using the Energy and Fuel Cost Savings Assessment Methodology; savings should be reported as a positive dollar value and cost increases should be reported as a negative dollar value." sqref="AG2"/>
    <dataValidation allowBlank="1" showInputMessage="1" showErrorMessage="1" prompt="The amount of matching funds the project received." sqref="Q2"/>
    <dataValidation allowBlank="1" showInputMessage="1" showErrorMessage="1" error="Please enter a whole number." prompt="Renewable energy generated as a result of this project, in kWh (estimated or actual). " sqref="AN2"/>
    <dataValidation allowBlank="1" showInputMessage="1" showErrorMessage="1" error="Please enter a whole number." prompt="Number of estimated acres preserved by conservation easements as a result of this project (estimated or actual)." sqref="AO2"/>
    <dataValidation allowBlank="1" showInputMessage="1" showErrorMessage="1" prompt="Gallons of water saved as result of the project (estimated or actual)." sqref="AM2"/>
    <dataValidation allowBlank="1" showInputMessage="1" showErrorMessage="1" prompt="Autopopulated with the amount of project funding that benefits disadvantaged communities and was selected to count towards the investment minimums. " sqref="BK2"/>
    <dataValidation allowBlank="1" showInputMessage="1" showErrorMessage="1" prompt="Autopopulated with the number of projects that benefit disadvantaged communities and were selected to count towards the investment minimums. " sqref="BJ2"/>
    <dataValidation allowBlank="1" showInputMessage="1" showErrorMessage="1" prompt="Autopopulated with the amount of project funding that benefits low-income 1/2-mile buffer regions and was selected to count towards the investment minimums. " sqref="BO2"/>
    <dataValidation allowBlank="1" showInputMessage="1" showErrorMessage="1" prompt="Autopopulated with the number of projects that benefit low-income 1/2-mile buffer regions and were selected to count towards the investment minimums. " sqref="BN2"/>
    <dataValidation allowBlank="1" showInputMessage="1" showErrorMessage="1" prompt="Autopopulated with the amount of project funding that benefits low-income communities or households and was selected to count towards the investment minimums. " sqref="BM2"/>
    <dataValidation allowBlank="1" showInputMessage="1" showErrorMessage="1" prompt="Autopopulated with the number of projects that benefit low-income communities or households and were selected to count towards the investment minimums. " sqref="BL2"/>
    <dataValidation allowBlank="1" showInputMessage="1" showErrorMessage="1" prompt="Choose which priority population that the project should count as benefiting. Monies may count towards only one priority population. It is up to the reporting agency to select which category a given project should count towards." sqref="BI2"/>
    <dataValidation allowBlank="1" showInputMessage="1" showErrorMessage="1" prompt="The maximum potential amount of project funding that meets the requirements to benefit low-income communities or low-income households outside of but within 1/2-mile of a DAC and are chosen to count towards the investment minimums. Round to the nearest $." sqref="BH2"/>
    <dataValidation allowBlank="1" showInputMessage="1" showErrorMessage="1" prompt="The maximum potential number of projects that meet the requirements to benefit 1/2-mile low-income buffer regions and are chosen to count towards the investment minimums. " sqref="BG2"/>
    <dataValidation allowBlank="1" showInputMessage="1" showErrorMessage="1" prompt="The maximum potential amount of project funding that meets the requirements to benefit low-income communities or households and are eligible to count towards the investment minimums.  Round to the nearest whole dollar." sqref="BF2"/>
    <dataValidation allowBlank="1" showInputMessage="1" showErrorMessage="1" prompt="The maximum potential number of projects that meet the requirements to benefit low-income communities or households and are eligible to count towards the investment minimums. " sqref="BE2"/>
    <dataValidation allowBlank="1" showInputMessage="1" showErrorMessage="1" prompt="The maximum potential amount of project funding that meets the requirements to benefit disadvantaged communities and are eligible to count towards the investment minimums.  Round to the nearest whole dollar." sqref="BD2"/>
    <dataValidation allowBlank="1" showInputMessage="1" showErrorMessage="1" prompt="The maximum potential number of projects that meet the requirements to benefit disadvantaged communities and are eligible to count towards the investment minimums. " sqref="BC2"/>
    <dataValidation allowBlank="1" showInputMessage="1" showErrorMessage="1" prompt="Qualitative description of any benefits that the project provides to priority populations.  Also, provide additional details on how the project benefits relate to identified community need(s). " sqref="BB2"/>
    <dataValidation allowBlank="1" showInputMessage="1" showErrorMessage="1" prompt="Select the Step 3 option from the selected Benefit Criteria Table used to demonstrate that the project provided a benefit to priority populations. " sqref="BA2"/>
    <dataValidation allowBlank="1" showInputMessage="1" showErrorMessage="1" prompt="Detailed description of the identified community need(s) and how the project meets the need(s), including the level of community engagement. " sqref="AZ2"/>
    <dataValidation allowBlank="1" showInputMessage="1" showErrorMessage="1" prompt="Select the Step 2 option from the Benefit Criteria Table used to identify a community need." sqref="AY2"/>
    <dataValidation allowBlank="1" showInputMessage="1" showErrorMessage="1" prompt="Select the Benefit Criteria Table used to evaluate the project for benefit to priority populations.  See the Funding Guidelines for guidance on using Benefit Criteria Tables." sqref="AU2"/>
    <dataValidation allowBlank="1" showInputMessage="1" showErrorMessage="1" prompt="Indicate if the project is within and provides benefit to a low-income community or low-income household outside of but within 1/2-mile of a disadvantaged community (Yes or No). See Funding Guidelines for more information about community-type definitions." sqref="AX2"/>
    <dataValidation allowBlank="1" showInputMessage="1" showErrorMessage="1" prompt="Indicate if the project is within and provides benefit to a low-income community or low-income household (Yes or No).  See the Funding Guidelines for identification of low-income communities and low-income households." sqref="AW2"/>
    <dataValidation allowBlank="1" showInputMessage="1" showErrorMessage="1" prompt="Indicate if the project is within and provides benefit to a disadvantaged community (Yes or No).  See the Funding Guidelines for identification disadvantaged communities." sqref="AV2"/>
    <dataValidation allowBlank="1" showInputMessage="1" showErrorMessage="1" prompt="Version number of CalEnviroScreen that was applicable when the project was selected for funding. " sqref="AT2"/>
    <dataValidation type="textLength" allowBlank="1" showInputMessage="1" showErrorMessage="1" error="Please enter 300 or fewer characters." prompt="Qualitative description of any project co-benefits. 300 character limit." sqref="AS2">
      <formula1>0</formula1>
      <formula2>300</formula2>
    </dataValidation>
    <dataValidation allowBlank="1" showInputMessage="1" showErrorMessage="1" prompt="Indicate if the project includes measures that are identified in the Scoping Plan (Yes or No)." sqref="Y2"/>
    <dataValidation allowBlank="1" showInputMessage="1" showErrorMessage="1" prompt="If yes to previous, describe.  If multiple, separate each with a semicolon." sqref="X2"/>
    <dataValidation allowBlank="1" showInputMessage="1" showErrorMessage="1" prompt="Indicate if the project supports other State polices, plans, or initiatives (Yes or No)." sqref="W2"/>
    <dataValidation allowBlank="1" showInputMessage="1" showErrorMessage="1" prompt="If applicable, Governor's Pillars this project contributes to.  If multiple Pillars, separate with a semicolon (i.e., 2;4).  See the following website for additional information about the Governor's Pillars:  www.arb.ca.gov/cc/pillars/pillars.htm." sqref="V2"/>
    <dataValidation allowBlank="1" showInputMessage="1" showErrorMessage="1" prompt="Energy saved as a result of this project, in therms (estimated or actual).  Only report direct reductions, do not include estimate of fossil fuel based energy displaced by generation of renewable energy." sqref="AL2"/>
    <dataValidation allowBlank="1" showInputMessage="1" showErrorMessage="1" prompt="Energy saved as a result of this project, in kWh (estimated or actual).  Only report direct reductions, do not include estimate of fossil fuel based energy displaced by generation of renewable energy." sqref="AK2"/>
    <dataValidation allowBlank="1" showInputMessage="1" showErrorMessage="1" prompt="Gallons of fossil fuel reductions as a result of this project (estimated or actual).  Only report direct reductions, do not include estimate of fossil fuel based transportation fuels displaced by generation of renewable fuels." sqref="AJ2"/>
    <dataValidation allowBlank="1" showInputMessage="1" showErrorMessage="1" prompt="Reduction in emissions particulate matter less than 2.5 microns in diameter as a result of the project (estimated or actual).  If there is an emission increase, enter a negative number." sqref="AB2"/>
    <dataValidation allowBlank="1" showInputMessage="1" showErrorMessage="1" prompt="Reduction in emissions of nitrogen oxides as a result of the project (estimated or actual).  If there is an emission increase, enter a negative number." sqref="AA2"/>
    <dataValidation allowBlank="1" showInputMessage="1" showErrorMessage="1" prompt="Reduction in emissions of diesel particulate matter as a result of the project (estimated or actual).  If there is an emission increase, enter a negative number." sqref="Z2"/>
    <dataValidation allowBlank="1" showInputMessage="1" showErrorMessage="1" prompt="Date that the project is expected to begin providing GHG emission reductions.  For projects with multiple components, enter the earliest date a component is expected to provide GHG emission reductions." sqref="U2"/>
    <dataValidation allowBlank="1" showInputMessage="1" showErrorMessage="1" prompt="Estimated total project GHG emission reductions in metric tons of CO2e over the project quantification period. The agency or the applicant calculates the total GHG emission reductions for the project using the CARB Quantification Methodology." sqref="T2"/>
    <dataValidation allowBlank="1" showInputMessage="1" showErrorMessage="1" prompt="Number of years where the project will provide GHG emission reductions.  This is usually defined in the CARB Quantification Methodology.  Round to nearest whole year. " sqref="S2"/>
    <dataValidation allowBlank="1" showInputMessage="1" showErrorMessage="1" prompt="Publication date of the CARB Quantification Methodology used to estimate the GHG emission reductions for the project when the project was selected for funding." sqref="R2"/>
    <dataValidation allowBlank="1" showInputMessage="1" showErrorMessage="1" prompt="Fiscal Year(s) of the GGRF appropriation that is funding the project.  Separate with &quot;;&quot; if more than one. " sqref="P2"/>
    <dataValidation allowBlank="1" showInputMessage="1" showErrorMessage="1" prompt="GGRF monies that the project was awarded by this program.  If additional funds were provided from other GGRF sources, do not include them here.  Round to the nearest whole dollar. " sqref="O2"/>
    <dataValidation allowBlank="1" showInputMessage="1" showErrorMessage="1" prompt="Total project cost, including GGRF and non-GGRF monies.  Round to the nearest whole dollar." sqref="N2"/>
    <dataValidation allowBlank="1" showInputMessage="1" showErrorMessage="1" prompt="Date (anticipated or actual) that the project is operational (i.e., reached the milestone specified in the appropriate project outcome reporting table." sqref="M2"/>
    <dataValidation allowBlank="1" showInputMessage="1" showErrorMessage="1" prompt="Concurrence date for the Expenditure Record that was applicable when the project was selected for funding.  For Expenditure Records without a concurrence date, this is the public posting date." sqref="I2"/>
    <dataValidation allowBlank="1" showInputMessage="1" showErrorMessage="1" prompt="If available, the latitude and longitude of the project in decimal degrees separated by a comma &quot;,&quot; (e.g., 34.413775, -119.848624).  For multiple locations, list each separated by a semicolon &quot;;&quot; (e.g., 34.413775, -119.848624; 34.413775, -119.848888)." sqref="H2"/>
    <dataValidation allowBlank="1" showInputMessage="1" showErrorMessage="1" prompt="The street address of the project.  Address must be complete and include Street Address, City, State, and Zip Code." sqref="G2"/>
    <dataValidation allowBlank="1" showInputMessage="1" showErrorMessage="1" prompt="Brief description of the project." sqref="F2"/>
    <dataValidation allowBlank="1" showInputMessage="1" showErrorMessage="1" prompt="Type of project as defined by the administering agency.  This is usually defined in the CARB Quantification Methodology." sqref="E2"/>
    <dataValidation allowBlank="1" showInputMessage="1" showErrorMessage="1" prompt="Name assigned to the project by the administering agency or by the funding awardee." sqref="D2"/>
    <dataValidation allowBlank="1" showInputMessage="1" showErrorMessage="1" prompt="Unique project identifier assigned to the project by the administering agency. " sqref="C2"/>
    <dataValidation allowBlank="1" showInputMessage="1" showErrorMessage="1" prompt="Subprogram as defined by the administering agency." sqref="B2"/>
    <dataValidation allowBlank="1" showInputMessage="1" showErrorMessage="1" prompt="The name of the administering agency." sqref="A2"/>
    <dataValidation type="textLength" operator="lessThan" allowBlank="1" showInputMessage="1" showErrorMessage="1" sqref="AZ3:AZ32">
      <formula1>1200</formula1>
    </dataValidation>
    <dataValidation type="textLength" operator="lessThan" allowBlank="1" showInputMessage="1" showErrorMessage="1" error="Please enter fewer than 1200 characters." sqref="BB3:BB32">
      <formula1>1200</formula1>
    </dataValidation>
    <dataValidation type="whole" allowBlank="1" showInputMessage="1" showErrorMessage="1" error="Please enter a positive number." sqref="S3:S32">
      <formula1>0</formula1>
      <formula2>100</formula2>
    </dataValidation>
    <dataValidation type="textLength" allowBlank="1" showInputMessage="1" showErrorMessage="1" error="Please enter fewer than 20 characters." sqref="P3:P32">
      <formula1>0</formula1>
      <formula2>20</formula2>
    </dataValidation>
    <dataValidation type="date" operator="greaterThan" allowBlank="1" showInputMessage="1" showErrorMessage="1" error="Please enter a valid date in MM/DD/YYYY format." sqref="R3:R32 U3:U32 I3:K32 M3:M32 L4:L32">
      <formula1>36526</formula1>
    </dataValidation>
    <dataValidation type="textLength" allowBlank="1" showInputMessage="1" showErrorMessage="1" error="Please enter between 0 and 1200 characters." sqref="H3:H32">
      <formula1>0</formula1>
      <formula2>1200</formula2>
    </dataValidation>
    <dataValidation type="textLength" allowBlank="1" showInputMessage="1" showErrorMessage="1" sqref="F3:F32">
      <formula1>0</formula1>
      <formula2>1200</formula2>
    </dataValidation>
    <dataValidation type="textLength" allowBlank="1" showInputMessage="1" showErrorMessage="1" sqref="A3:E32 G3:G32">
      <formula1>0</formula1>
      <formula2>254</formula2>
    </dataValidation>
    <dataValidation allowBlank="1" showInputMessage="1" showErrorMessage="1" error="Please enter a positive whole number." sqref="N3:O3 Q3"/>
    <dataValidation allowBlank="1" showInputMessage="1" showErrorMessage="1" error="Please enter a whole number. " sqref="T3"/>
    <dataValidation operator="greaterThan" allowBlank="1" showInputMessage="1" showErrorMessage="1" error="Please enter a valid date in MM/DD/YYYY format." sqref="L3"/>
  </dataValidations>
  <pageMargins left="0.7" right="0.7" top="0.75" bottom="0.75" header="0.3" footer="0.3"/>
  <pageSetup orientation="landscape" r:id="rId1"/>
  <tableParts count="1">
    <tablePart r:id="rId2"/>
  </tableParts>
  <extLst>
    <ext xmlns:x14="http://schemas.microsoft.com/office/spreadsheetml/2009/9/main" uri="{CCE6A557-97BC-4b89-ADB6-D9C93CAAB3DF}">
      <x14:dataValidations xmlns:xm="http://schemas.microsoft.com/office/excel/2006/main" count="15">
        <x14:dataValidation type="textLength" allowBlank="1" showInputMessage="1" showErrorMessage="1">
          <x14:formula1>
            <xm:f>'C:\Users\jtipton\AppData\Local\Microsoft\Windows\INetCache\Content.Outlook\W2VXDYV1\[agenergy.xlsx]Data Validation'!#REF!</xm:f>
          </x14:formula1>
          <x14:formula2>
            <xm:f>1200</xm:f>
          </x14:formula2>
          <xm:sqref>X3:X32</xm:sqref>
        </x14:dataValidation>
        <x14:dataValidation type="list" errorStyle="warning" allowBlank="1" showInputMessage="1" showErrorMessage="1" error="Please enter a value from the dropdown list. If the desired value is not available, you may overwrite with the desired value. Please note: the value must match the selected benefit criteria table step 2 options.">
          <x14:formula1>
            <xm:f>INDIRECT('C:\Users\jtipton\AppData\Local\Microsoft\Windows\INetCache\Content.Outlook\W2VXDYV1\[agenergy.xlsx]Dependent Tables'!#REF!)</xm:f>
          </x14:formula1>
          <xm:sqref>AY3</xm:sqref>
        </x14:dataValidation>
        <x14:dataValidation type="list" errorStyle="warning" allowBlank="1" showInputMessage="1" showErrorMessage="1" error="Please enter a value from the dropdown list. If the desired value is not available, you may overwrite with the desired value. Please note: the value must match the selected benefit criteria table step 3 options.">
          <x14:formula1>
            <xm:f>INDIRECT('C:\Users\jtipton\AppData\Local\Microsoft\Windows\INetCache\Content.Outlook\W2VXDYV1\[agenergy.xlsx]Dependent Tables'!#REF!)</xm:f>
          </x14:formula1>
          <xm:sqref>BA3:BA32</xm:sqref>
        </x14:dataValidation>
        <x14:dataValidation type="list" errorStyle="warning" allowBlank="1" showInputMessage="1" showErrorMessage="1" error="Please enter a value from the dropdown list. If the value is not available, you may overwrite with the desired value. Please note: the value must match the selected benefit criteria table step 2 options.">
          <x14:formula1>
            <xm:f>INDIRECT('C:\Users\jtipton\AppData\Local\Microsoft\Windows\INetCache\Content.Outlook\W2VXDYV1\[agenergy.xlsx]Dependent Tables'!#REF!)</xm:f>
          </x14:formula1>
          <xm:sqref>AY4:AY32</xm:sqref>
        </x14:dataValidation>
        <x14:dataValidation type="whole" allowBlank="1" showInputMessage="1" showErrorMessage="1" error="Please enter a whole number.">
          <x14:formula1>
            <xm:f>0</xm:f>
          </x14:formula1>
          <x14:formula2>
            <xm:f>'C:\Users\jtipton\AppData\Local\Microsoft\Windows\INetCache\Content.Outlook\W2VXDYV1\[agenergy.xlsx]Data Validation'!#REF!</xm:f>
          </x14:formula2>
          <xm:sqref>AN4:AN32</xm:sqref>
        </x14:dataValidation>
        <x14:dataValidation type="list" errorStyle="warning" allowBlank="1" showInputMessage="1" showErrorMessage="1" error="Please select a Benefit Criteria Table from the list, or write-in another valid Benefit Criteria Table name.">
          <x14:formula1>
            <xm:f>'C:\Users\jtipton\AppData\Local\Microsoft\Windows\INetCache\Content.Outlook\W2VXDYV1\[agenergy.xlsx]Data Validation'!#REF!</xm:f>
          </x14:formula1>
          <xm:sqref>AU3:AU32</xm:sqref>
        </x14:dataValidation>
        <x14:dataValidation type="textLength" allowBlank="1" showInputMessage="1" showErrorMessage="1" error="Please enter fewer than 100 characters.">
          <x14:formula1>
            <xm:f>0</xm:f>
          </x14:formula1>
          <x14:formula2>
            <xm:f>'C:\Users\jtipton\AppData\Local\Microsoft\Windows\INetCache\Content.Outlook\W2VXDYV1\[agenergy.xlsx]Data Validation'!#REF!</xm:f>
          </x14:formula2>
          <xm:sqref>V3:V32</xm:sqref>
        </x14:dataValidation>
        <x14:dataValidation type="whole" allowBlank="1" showInputMessage="1" showErrorMessage="1" error="Please enter a whole number. ">
          <x14:formula1>
            <xm:f>'C:\Users\jtipton\AppData\Local\Microsoft\Windows\INetCache\Content.Outlook\W2VXDYV1\[agenergy.xlsx]Data Validation'!#REF!</xm:f>
          </x14:formula1>
          <x14:formula2>
            <xm:f>'C:\Users\jtipton\AppData\Local\Microsoft\Windows\INetCache\Content.Outlook\W2VXDYV1\[agenergy.xlsx]Data Validation'!#REF!</xm:f>
          </x14:formula2>
          <xm:sqref>T4:T32</xm:sqref>
        </x14:dataValidation>
        <x14:dataValidation type="whole" allowBlank="1" showInputMessage="1" showErrorMessage="1" error="Please enter a whole number.">
          <x14:formula1>
            <xm:f>'C:\Users\jtipton\AppData\Local\Microsoft\Windows\INetCache\Content.Outlook\W2VXDYV1\[agenergy.xlsx]Data Validation'!#REF!</xm:f>
          </x14:formula1>
          <x14:formula2>
            <xm:f>'C:\Users\jtipton\AppData\Local\Microsoft\Windows\INetCache\Content.Outlook\W2VXDYV1\[agenergy.xlsx]Data Validation'!#REF!</xm:f>
          </x14:formula2>
          <xm:sqref>Z4:AG32 AJ4:AM32</xm:sqref>
        </x14:dataValidation>
        <x14:dataValidation type="list" allowBlank="1" showInputMessage="1" showErrorMessage="1" error="Please select from drop down.">
          <x14:formula1>
            <xm:f>'C:\Users\jtipton\AppData\Local\Microsoft\Windows\INetCache\Content.Outlook\W2VXDYV1\[agenergy.xlsx]Data Validation'!#REF!</xm:f>
          </x14:formula1>
          <xm:sqref>AI3:AI32</xm:sqref>
        </x14:dataValidation>
        <x14:dataValidation type="list" allowBlank="1" showInputMessage="1" showErrorMessage="1" error="Please select from drop down.">
          <x14:formula1>
            <xm:f>'C:\Users\jtipton\AppData\Local\Microsoft\Windows\INetCache\Content.Outlook\W2VXDYV1\[agenergy.xlsx]Data Validation'!#REF!</xm:f>
          </x14:formula1>
          <xm:sqref>AH3:AH32</xm:sqref>
        </x14:dataValidation>
        <x14:dataValidation type="whole" allowBlank="1" showInputMessage="1" showErrorMessage="1" error="Please enter a positive whole number.">
          <x14:formula1>
            <xm:f>0</xm:f>
          </x14:formula1>
          <x14:formula2>
            <xm:f>'C:\Users\jtipton\AppData\Local\Microsoft\Windows\INetCache\Content.Outlook\W2VXDYV1\[agenergy.xlsx]Data Validation'!#REF!</xm:f>
          </x14:formula2>
          <xm:sqref>N4:O32 AO3:AO32 Q4:Q32</xm:sqref>
        </x14:dataValidation>
        <x14:dataValidation type="list" allowBlank="1" showInputMessage="1" showErrorMessage="1" error="Please select a priority population category from the dropdown.">
          <x14:formula1>
            <xm:f>'C:\Users\jtipton\AppData\Local\Microsoft\Windows\INetCache\Content.Outlook\W2VXDYV1\[agenergy.xlsx]Data Validation'!#REF!</xm:f>
          </x14:formula1>
          <xm:sqref>BI3:BI32</xm:sqref>
        </x14:dataValidation>
        <x14:dataValidation type="list" allowBlank="1" showInputMessage="1" showErrorMessage="1" error="Please select an input from the dropdown.">
          <x14:formula1>
            <xm:f>'C:\Users\jtipton\AppData\Local\Microsoft\Windows\INetCache\Content.Outlook\W2VXDYV1\[agenergy.xlsx]Data Validation'!#REF!</xm:f>
          </x14:formula1>
          <xm:sqref>AT3:AT32</xm:sqref>
        </x14:dataValidation>
        <x14:dataValidation type="list" allowBlank="1" showInputMessage="1" showErrorMessage="1" error="Please select 'Yes' or 'No' from the dropdown.">
          <x14:formula1>
            <xm:f>'C:\Users\jtipton\AppData\Local\Microsoft\Windows\INetCache\Content.Outlook\W2VXDYV1\[agenergy.xlsx]Data Validation'!#REF!</xm:f>
          </x14:formula1>
          <xm:sqref>Y3:Y32 W3:W32 AV3:AX32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N145"/>
  <sheetViews>
    <sheetView showGridLines="0" showRowColHeaders="0" zoomScaleNormal="100" workbookViewId="0"/>
  </sheetViews>
  <sheetFormatPr defaultColWidth="9.140625" defaultRowHeight="15" x14ac:dyDescent="0.25"/>
  <cols>
    <col min="1" max="1" width="4.28515625" style="81" customWidth="1"/>
    <col min="2" max="2" width="44.42578125" style="81" customWidth="1"/>
    <col min="3" max="5" width="28.5703125" style="81" customWidth="1"/>
    <col min="6" max="6" width="33.28515625" style="81" customWidth="1"/>
    <col min="7" max="9" width="28.5703125" style="81" customWidth="1"/>
    <col min="10" max="10" width="10" style="81" customWidth="1"/>
    <col min="11" max="11" width="15.140625" style="81" hidden="1" customWidth="1"/>
    <col min="12" max="12" width="15.28515625" style="81" hidden="1" customWidth="1"/>
    <col min="13" max="14" width="10" style="81" customWidth="1"/>
    <col min="15" max="16384" width="9.140625" style="81"/>
  </cols>
  <sheetData>
    <row r="1" spans="2:9" ht="18.75" customHeight="1" x14ac:dyDescent="0.25">
      <c r="B1" s="639" t="s">
        <v>0</v>
      </c>
      <c r="C1" s="639"/>
      <c r="D1" s="639"/>
      <c r="E1" s="639"/>
      <c r="F1" s="639"/>
    </row>
    <row r="2" spans="2:9" ht="15" customHeight="1" x14ac:dyDescent="0.25">
      <c r="B2" s="649"/>
      <c r="C2" s="649"/>
      <c r="D2" s="649"/>
      <c r="E2" s="649"/>
      <c r="F2" s="649"/>
    </row>
    <row r="3" spans="2:9" ht="18.75" customHeight="1" x14ac:dyDescent="0.25">
      <c r="B3" s="639" t="s">
        <v>1</v>
      </c>
      <c r="C3" s="639"/>
      <c r="D3" s="639"/>
      <c r="E3" s="639"/>
      <c r="F3" s="639"/>
    </row>
    <row r="4" spans="2:9" ht="18.75" customHeight="1" x14ac:dyDescent="0.25">
      <c r="B4" s="640" t="s">
        <v>48</v>
      </c>
      <c r="C4" s="640"/>
      <c r="D4" s="640"/>
      <c r="E4" s="640"/>
      <c r="F4" s="640"/>
    </row>
    <row r="5" spans="2:9" ht="15" customHeight="1" x14ac:dyDescent="0.25">
      <c r="B5" s="645" t="s">
        <v>604</v>
      </c>
      <c r="C5" s="645"/>
      <c r="D5" s="645"/>
      <c r="E5" s="645"/>
      <c r="F5" s="645"/>
    </row>
    <row r="6" spans="2:9" ht="15" customHeight="1" x14ac:dyDescent="0.25">
      <c r="B6" s="374"/>
      <c r="C6" s="374"/>
      <c r="D6" s="374"/>
      <c r="E6" s="374"/>
      <c r="F6" s="374"/>
    </row>
    <row r="7" spans="2:9" ht="18.75" customHeight="1" x14ac:dyDescent="0.25">
      <c r="B7" s="639" t="s">
        <v>2</v>
      </c>
      <c r="C7" s="639"/>
      <c r="D7" s="639"/>
      <c r="E7" s="639"/>
      <c r="F7" s="639"/>
    </row>
    <row r="8" spans="2:9" ht="15" customHeight="1" x14ac:dyDescent="0.25"/>
    <row r="9" spans="2:9" ht="15" customHeight="1" thickBot="1" x14ac:dyDescent="0.3">
      <c r="F9" s="138"/>
      <c r="G9" s="139"/>
      <c r="H9" s="138"/>
    </row>
    <row r="10" spans="2:9" ht="15" customHeight="1" thickBot="1" x14ac:dyDescent="0.3">
      <c r="B10" s="725" t="s">
        <v>253</v>
      </c>
      <c r="C10" s="726"/>
      <c r="F10" s="138"/>
      <c r="G10" s="139"/>
      <c r="H10" s="138"/>
    </row>
    <row r="11" spans="2:9" ht="15" customHeight="1" x14ac:dyDescent="0.25">
      <c r="B11" s="140" t="s">
        <v>250</v>
      </c>
      <c r="C11" s="141">
        <f>'Project Info'!E33</f>
        <v>0</v>
      </c>
      <c r="F11" s="138"/>
      <c r="G11" s="139"/>
      <c r="H11" s="138"/>
    </row>
    <row r="12" spans="2:9" ht="15" customHeight="1" thickBot="1" x14ac:dyDescent="0.3">
      <c r="B12" s="142" t="s">
        <v>123</v>
      </c>
      <c r="C12" s="143">
        <f>C11</f>
        <v>0</v>
      </c>
      <c r="D12" s="144"/>
      <c r="F12" s="375"/>
      <c r="G12" s="376"/>
      <c r="H12" s="375"/>
      <c r="I12" s="377"/>
    </row>
    <row r="13" spans="2:9" ht="15" customHeight="1" thickBot="1" x14ac:dyDescent="0.3">
      <c r="F13" s="375"/>
      <c r="G13" s="376"/>
      <c r="H13" s="375"/>
      <c r="I13" s="377"/>
    </row>
    <row r="14" spans="2:9" ht="18.75" customHeight="1" thickBot="1" x14ac:dyDescent="0.3">
      <c r="B14" s="734" t="s">
        <v>506</v>
      </c>
      <c r="C14" s="735"/>
      <c r="D14" s="736"/>
      <c r="F14" s="378"/>
      <c r="G14" s="378"/>
      <c r="H14" s="378"/>
      <c r="I14" s="378"/>
    </row>
    <row r="15" spans="2:9" ht="30" customHeight="1" thickBot="1" x14ac:dyDescent="0.3">
      <c r="B15" s="731" t="s">
        <v>504</v>
      </c>
      <c r="C15" s="732"/>
      <c r="D15" s="733"/>
      <c r="F15" s="379"/>
      <c r="G15" s="379"/>
      <c r="H15" s="380"/>
      <c r="I15" s="380"/>
    </row>
    <row r="16" spans="2:9" ht="31.5" x14ac:dyDescent="0.25">
      <c r="B16" s="145" t="s">
        <v>100</v>
      </c>
      <c r="C16" s="368" t="s">
        <v>503</v>
      </c>
      <c r="D16" s="369" t="s">
        <v>104</v>
      </c>
      <c r="F16" s="379"/>
      <c r="G16" s="379"/>
      <c r="H16" s="380"/>
      <c r="I16" s="380"/>
    </row>
    <row r="17" spans="2:14" ht="31.5" x14ac:dyDescent="0.25">
      <c r="B17" s="146" t="str">
        <f>'Defaults &lt;HIDE&gt;'!F12</f>
        <v>Compressor controls and system optimization</v>
      </c>
      <c r="C17" s="366">
        <f>SUMIF(Inputs_General!$C$14:$C$33,$B17,Inputs_General!X$14:X$33)</f>
        <v>0</v>
      </c>
      <c r="D17" s="367">
        <f>SUMIF(Inputs_General!$C$14:$C$33,$B17,Inputs_General!Y$14:Y$33)</f>
        <v>0</v>
      </c>
      <c r="F17" s="381"/>
      <c r="G17" s="381"/>
      <c r="H17" s="382"/>
      <c r="I17" s="382"/>
    </row>
    <row r="18" spans="2:14" ht="30" customHeight="1" x14ac:dyDescent="0.25">
      <c r="B18" s="146" t="str">
        <f>'Defaults &lt;HIDE&gt;'!F13</f>
        <v>Machine drive controls and upgrades</v>
      </c>
      <c r="C18" s="366">
        <f>SUMIF(Inputs_General!$C$14:$C$33,$B18,Inputs_General!X$14:X$33)</f>
        <v>0</v>
      </c>
      <c r="D18" s="367">
        <f>SUMIF(Inputs_General!$C$14:$C$33,$B18,Inputs_General!Y$14:Y$33)</f>
        <v>0</v>
      </c>
      <c r="F18" s="381"/>
      <c r="G18" s="381"/>
      <c r="H18" s="382"/>
      <c r="I18" s="382"/>
    </row>
    <row r="19" spans="2:14" ht="30" customHeight="1" x14ac:dyDescent="0.25">
      <c r="B19" s="146" t="str">
        <f>'Defaults &lt;HIDE&gt;'!F14</f>
        <v>Mechanical dewatering</v>
      </c>
      <c r="C19" s="366">
        <f>SUMIF(Inputs_General!$C$14:$C$33,$B19,Inputs_General!X$14:X$33)</f>
        <v>0</v>
      </c>
      <c r="D19" s="367">
        <f>SUMIF(Inputs_General!$C$14:$C$33,$B19,Inputs_General!Y$14:Y$33)</f>
        <v>0</v>
      </c>
      <c r="F19" s="381"/>
      <c r="G19" s="381"/>
      <c r="H19" s="382"/>
      <c r="I19" s="383"/>
    </row>
    <row r="20" spans="2:14" ht="30" customHeight="1" x14ac:dyDescent="0.25">
      <c r="B20" s="146" t="str">
        <f>'Defaults &lt;HIDE&gt;'!F15</f>
        <v>Advanced motors and controls including variable frequency drives</v>
      </c>
      <c r="C20" s="366">
        <f>SUMIF(Inputs_General!$C$14:$C$33,$B20,Inputs_General!X$14:X$33)+(SUM(Inputs_Motors!V16:V315)-SUM(Inputs_Motors!W16:W315))</f>
        <v>0</v>
      </c>
      <c r="D20" s="367">
        <f>SUMIF(Inputs_General!$C$14:$C$33,$B20,Inputs_General!Y$14:Y$33)</f>
        <v>0</v>
      </c>
      <c r="F20" s="381"/>
      <c r="G20" s="381"/>
      <c r="H20" s="383"/>
      <c r="I20" s="382"/>
    </row>
    <row r="21" spans="2:14" ht="15.75" customHeight="1" thickBot="1" x14ac:dyDescent="0.3">
      <c r="B21" s="146" t="str">
        <f>'Defaults &lt;HIDE&gt;'!F16</f>
        <v>Refrigeration optimization or replacement</v>
      </c>
      <c r="C21" s="366">
        <f>SUMIF(Inputs_General!$C$14:$C$33,$B21,Inputs_General!X$14:X$33)</f>
        <v>0</v>
      </c>
      <c r="D21" s="367">
        <f>SUMIF(Inputs_General!$C$14:$C$33,$B21,Inputs_General!Y$14:Y$33)</f>
        <v>0</v>
      </c>
      <c r="F21" s="380"/>
      <c r="G21" s="380"/>
      <c r="H21" s="380"/>
      <c r="I21" s="380"/>
      <c r="K21" s="147"/>
      <c r="L21" s="147"/>
    </row>
    <row r="22" spans="2:14" ht="15.75" customHeight="1" thickBot="1" x14ac:dyDescent="0.3">
      <c r="B22" s="146" t="str">
        <f>'Defaults &lt;HIDE&gt;'!F17</f>
        <v>Drying equipment</v>
      </c>
      <c r="C22" s="366">
        <f>SUMIF(Inputs_General!$C$14:$C$33,$B22,Inputs_General!X$14:X$33)</f>
        <v>0</v>
      </c>
      <c r="D22" s="367">
        <f>SUMIF(Inputs_General!$C$14:$C$33,$B22,Inputs_General!Y$14:Y$33)</f>
        <v>0</v>
      </c>
      <c r="F22" s="384"/>
      <c r="G22" s="385"/>
      <c r="H22" s="385"/>
      <c r="I22" s="385"/>
      <c r="K22" s="721" t="s">
        <v>510</v>
      </c>
      <c r="L22" s="722"/>
    </row>
    <row r="23" spans="2:14" ht="16.5" thickBot="1" x14ac:dyDescent="0.3">
      <c r="B23" s="146" t="str">
        <f>'Defaults &lt;HIDE&gt;'!F18</f>
        <v>Process equipment insulation</v>
      </c>
      <c r="C23" s="366">
        <f>SUMIF(Inputs_General!$C$14:$C$33,$B23,Inputs_General!X$14:X$33)</f>
        <v>0</v>
      </c>
      <c r="D23" s="367">
        <f>SUMIF(Inputs_General!$C$14:$C$33,$B23,Inputs_General!Y$14:Y$33)</f>
        <v>0</v>
      </c>
      <c r="F23" s="386"/>
      <c r="G23" s="173"/>
      <c r="H23" s="173"/>
      <c r="I23" s="173"/>
      <c r="J23" s="151"/>
      <c r="K23" s="149" t="s">
        <v>508</v>
      </c>
      <c r="L23" s="150" t="s">
        <v>509</v>
      </c>
      <c r="M23" s="151"/>
      <c r="N23" s="151"/>
    </row>
    <row r="24" spans="2:14" ht="15.75" x14ac:dyDescent="0.25">
      <c r="B24" s="146" t="str">
        <f>'Defaults &lt;HIDE&gt;'!F19</f>
        <v>Boilers, economizers</v>
      </c>
      <c r="C24" s="366">
        <f>SUMIF(Inputs_General!$C$14:$C$33,$B24,Inputs_General!X$14:X$33)</f>
        <v>0</v>
      </c>
      <c r="D24" s="367">
        <f>SUMIF(Inputs_General!$C$14:$C$33,$B24,Inputs_General!Y$14:Y$33)</f>
        <v>0</v>
      </c>
      <c r="F24" s="387"/>
      <c r="G24" s="388"/>
      <c r="H24" s="388"/>
      <c r="I24" s="388"/>
      <c r="J24" s="152"/>
      <c r="K24" s="153">
        <f>IF(OR(Inputs_General!B14="Tier I",Inputs_General!C14="Fuel Switching"),PRODUCT(Inputs_General!H14,Inputs_General!J14,Inputs_General!M14), 0)</f>
        <v>0</v>
      </c>
      <c r="L24" s="154">
        <f>IF(OR(Inputs_General!B14="Tier I",Inputs_General!C14="Fuel Switching"),PRODUCT(Inputs_General!O14,Inputs_General!Q14,Inputs_General!T14), 0)</f>
        <v>0</v>
      </c>
      <c r="M24" s="152"/>
      <c r="N24" s="152"/>
    </row>
    <row r="25" spans="2:14" ht="31.5" x14ac:dyDescent="0.25">
      <c r="B25" s="146" t="str">
        <f>'Defaults &lt;HIDE&gt;'!F20</f>
        <v>Steam traps, condensate return, heat recovery</v>
      </c>
      <c r="C25" s="366">
        <f>SUMIF(Inputs_General!$C$14:$C$33,$B25,Inputs_General!X$14:X$33)</f>
        <v>0</v>
      </c>
      <c r="D25" s="367">
        <f>SUMIF(Inputs_General!$C$14:$C$33,$B25,Inputs_General!Y$14:Y$33)</f>
        <v>0</v>
      </c>
      <c r="F25" s="387"/>
      <c r="G25" s="388"/>
      <c r="H25" s="388"/>
      <c r="I25" s="388"/>
      <c r="J25" s="152"/>
      <c r="K25" s="155">
        <f>IF(OR(Inputs_General!B15="Tier I",Inputs_General!C15="Fuel Switching"),PRODUCT(Inputs_General!H15,Inputs_General!J15,Inputs_General!M15), 0)</f>
        <v>0</v>
      </c>
      <c r="L25" s="156">
        <f>IF(OR(Inputs_General!B15="Tier I",Inputs_General!C15="Fuel Switching"),PRODUCT(Inputs_General!O15,Inputs_General!Q15,Inputs_General!T15), 0)</f>
        <v>0</v>
      </c>
      <c r="M25" s="152"/>
      <c r="N25" s="152"/>
    </row>
    <row r="26" spans="2:14" ht="15.75" x14ac:dyDescent="0.25">
      <c r="B26" s="146" t="str">
        <f>'Defaults &lt;HIDE&gt;'!F21</f>
        <v>Evaporators</v>
      </c>
      <c r="C26" s="366">
        <f>SUMIF(Inputs_General!$C$14:$C$33,$B26,Inputs_General!X$14:X$33)</f>
        <v>0</v>
      </c>
      <c r="D26" s="367">
        <f>SUMIF(Inputs_General!$C$14:$C$33,$B26,Inputs_General!Y$14:Y$33)</f>
        <v>0</v>
      </c>
      <c r="F26" s="387"/>
      <c r="G26" s="388"/>
      <c r="H26" s="388"/>
      <c r="I26" s="388"/>
      <c r="K26" s="155">
        <f>IF(OR(Inputs_General!B16="Tier I",Inputs_General!C16="Fuel Switching"),PRODUCT(Inputs_General!H16,Inputs_General!J16,Inputs_General!M16), 0)</f>
        <v>0</v>
      </c>
      <c r="L26" s="156">
        <f>IF(OR(Inputs_General!B16="Tier I",Inputs_General!C16="Fuel Switching"),PRODUCT(Inputs_General!O16,Inputs_General!Q16,Inputs_General!T16), 0)</f>
        <v>0</v>
      </c>
    </row>
    <row r="27" spans="2:14" ht="15.75" hidden="1" x14ac:dyDescent="0.25">
      <c r="B27" s="146" t="e">
        <f>'Defaults &lt;HIDE&gt;'!#REF!</f>
        <v>#REF!</v>
      </c>
      <c r="C27" s="366">
        <f>SUMIF(Inputs_General!$C$14:$C$33,$B27,Inputs_General!X$14:X$33)</f>
        <v>0</v>
      </c>
      <c r="D27" s="367">
        <f>SUMIF(Inputs_General!$C$14:$C$33,$B27,Inputs_General!Y$14:Y$33)</f>
        <v>0</v>
      </c>
      <c r="F27" s="387"/>
      <c r="G27" s="388"/>
      <c r="H27" s="388"/>
      <c r="I27" s="388"/>
      <c r="K27" s="155">
        <f>IF(OR(Inputs_General!B17="Tier I",Inputs_General!C17="Fuel Switching"),PRODUCT(Inputs_General!H17,Inputs_General!J17,Inputs_General!M17), 0)</f>
        <v>0</v>
      </c>
      <c r="L27" s="156">
        <f>IF(OR(Inputs_General!B17="Tier I",Inputs_General!C17="Fuel Switching"),PRODUCT(Inputs_General!O17,Inputs_General!Q17,Inputs_General!T17), 0)</f>
        <v>0</v>
      </c>
    </row>
    <row r="28" spans="2:14" ht="15" customHeight="1" x14ac:dyDescent="0.25">
      <c r="B28" s="146" t="str">
        <f>'Defaults &lt;HIDE&gt;'!F22</f>
        <v>Internal metering and software to manage and control energy usage, as part of a larger project that reduces energy usage</v>
      </c>
      <c r="C28" s="366">
        <f>SUMIF(Inputs_General!$C$14:$C$33,$B28,Inputs_General!X$14:X$33)</f>
        <v>0</v>
      </c>
      <c r="D28" s="367">
        <f>SUMIF(Inputs_General!$C$14:$C$33,$B28,Inputs_General!Y$14:Y$33)</f>
        <v>0</v>
      </c>
      <c r="F28" s="380"/>
      <c r="G28" s="380"/>
      <c r="H28" s="380"/>
      <c r="I28" s="380"/>
      <c r="K28" s="155">
        <f>IF(OR(Inputs_General!B18="Tier I",Inputs_General!C18="Fuel Switching"),PRODUCT(Inputs_General!H18,Inputs_General!J18,Inputs_General!M18), 0)</f>
        <v>0</v>
      </c>
      <c r="L28" s="156">
        <f>IF(OR(Inputs_General!B18="Tier I",Inputs_General!C18="Fuel Switching"),PRODUCT(Inputs_General!O18,Inputs_General!Q18,Inputs_General!T18), 0)</f>
        <v>0</v>
      </c>
    </row>
    <row r="29" spans="2:14" ht="30" customHeight="1" x14ac:dyDescent="0.25">
      <c r="B29" s="146" t="str">
        <f>'Defaults &lt;HIDE&gt;'!F23</f>
        <v>Other types of controls, such as compressed air, automatic blow down for boilers and system optimization</v>
      </c>
      <c r="C29" s="366">
        <f>SUMIF(Inputs_General!$C$14:$C$33,$B29,Inputs_General!X$14:X$33)</f>
        <v>0</v>
      </c>
      <c r="D29" s="367">
        <f>SUMIF(Inputs_General!$C$14:$C$33,$B29,Inputs_General!Y$14:Y$33)</f>
        <v>0</v>
      </c>
      <c r="F29" s="389"/>
      <c r="G29" s="390"/>
      <c r="H29" s="391"/>
      <c r="I29" s="391"/>
      <c r="K29" s="155">
        <f>IF(OR(Inputs_General!B19="Tier I",Inputs_General!C19="Fuel Switching"),PRODUCT(Inputs_General!H19,Inputs_General!J19,Inputs_General!M19), 0)</f>
        <v>0</v>
      </c>
      <c r="L29" s="156">
        <f>IF(OR(Inputs_General!B19="Tier I",Inputs_General!C19="Fuel Switching"),PRODUCT(Inputs_General!O19,Inputs_General!Q19,Inputs_General!T19), 0)</f>
        <v>0</v>
      </c>
    </row>
    <row r="30" spans="2:14" ht="15.75" x14ac:dyDescent="0.25">
      <c r="B30" s="146" t="str">
        <f>'Defaults &lt;HIDE&gt;'!F24</f>
        <v>Waste heat to power</v>
      </c>
      <c r="C30" s="366">
        <f>SUMIF(Inputs_General!$C$14:$C$33,$B30,Inputs_General!X$14:X$33)</f>
        <v>0</v>
      </c>
      <c r="D30" s="367">
        <f>SUMIF(Inputs_General!$C$14:$C$33,$B30,Inputs_General!Y$14:Y$33)</f>
        <v>0</v>
      </c>
      <c r="F30" s="389"/>
      <c r="G30" s="392"/>
      <c r="H30" s="393"/>
      <c r="I30" s="393"/>
      <c r="K30" s="155">
        <f>IF(OR(Inputs_General!B20="Tier I",Inputs_General!C20="Fuel Switching"),PRODUCT(Inputs_General!H20,Inputs_General!J20,Inputs_General!M20), 0)</f>
        <v>0</v>
      </c>
      <c r="L30" s="156">
        <f>IF(OR(Inputs_General!B20="Tier I",Inputs_General!C20="Fuel Switching"),PRODUCT(Inputs_General!O20,Inputs_General!Q20,Inputs_General!T20), 0)</f>
        <v>0</v>
      </c>
    </row>
    <row r="31" spans="2:14" ht="15.75" x14ac:dyDescent="0.25">
      <c r="B31" s="146" t="str">
        <f>'Defaults &lt;HIDE&gt;'!F25</f>
        <v>Industrial cooking equipment</v>
      </c>
      <c r="C31" s="366">
        <f>SUMIF(Inputs_General!$C$14:$C$33,$B31,Inputs_General!X$14:X$33)</f>
        <v>0</v>
      </c>
      <c r="D31" s="367">
        <f>SUMIF(Inputs_General!$C$14:$C$33,$B31,Inputs_General!Y$14:Y$33)</f>
        <v>0</v>
      </c>
      <c r="F31" s="389"/>
      <c r="G31" s="392"/>
      <c r="H31" s="393"/>
      <c r="I31" s="393"/>
      <c r="K31" s="155"/>
      <c r="L31" s="156"/>
    </row>
    <row r="32" spans="2:14" ht="30" customHeight="1" thickBot="1" x14ac:dyDescent="0.3">
      <c r="B32" s="146" t="str">
        <f>'Defaults &lt;HIDE&gt;'!F26</f>
        <v>Other Tier I technologies that meet eligibility criteria (please provide a description in the "Notes" column)</v>
      </c>
      <c r="C32" s="366">
        <f>SUMIF(Inputs_General!$C$14:$C$33,$B32,Inputs_General!X$14:X$33)</f>
        <v>0</v>
      </c>
      <c r="D32" s="367">
        <f>SUMIF(Inputs_General!$C$14:$C$33,$B32,Inputs_General!Y$14:Y$33)</f>
        <v>0</v>
      </c>
      <c r="F32" s="389"/>
      <c r="G32" s="388"/>
      <c r="H32" s="385"/>
      <c r="I32" s="385"/>
      <c r="K32" s="155">
        <f>IF(OR(Inputs_General!B21="Tier I",Inputs_General!C21="Fuel Switching"),PRODUCT(Inputs_General!H21,Inputs_General!J21,Inputs_General!M21), 0)</f>
        <v>0</v>
      </c>
      <c r="L32" s="156">
        <f>IF(OR(Inputs_General!B21="Tier I",Inputs_General!C21="Fuel Switching"),PRODUCT(Inputs_General!O21,Inputs_General!Q21,Inputs_General!T21), 0)</f>
        <v>0</v>
      </c>
    </row>
    <row r="33" spans="2:12" ht="30" customHeight="1" thickBot="1" x14ac:dyDescent="0.3">
      <c r="B33" s="731" t="s">
        <v>505</v>
      </c>
      <c r="C33" s="732"/>
      <c r="D33" s="733"/>
      <c r="F33" s="389"/>
      <c r="G33" s="388"/>
      <c r="H33" s="385"/>
      <c r="I33" s="385"/>
      <c r="K33" s="155">
        <f>IF(OR(Inputs_General!B22="Tier I",Inputs_General!C22="Fuel Switching"),PRODUCT(Inputs_General!H22,Inputs_General!J22,Inputs_General!M22), 0)</f>
        <v>0</v>
      </c>
      <c r="L33" s="156">
        <f>IF(OR(Inputs_General!B22="Tier I",Inputs_General!C22="Fuel Switching"),PRODUCT(Inputs_General!O22,Inputs_General!Q22,Inputs_General!T22), 0)</f>
        <v>0</v>
      </c>
    </row>
    <row r="34" spans="2:12" ht="30" customHeight="1" x14ac:dyDescent="0.25">
      <c r="B34" s="146" t="str">
        <f>'Defaults &lt;HIDE&gt;'!F30</f>
        <v>Solar Thermal</v>
      </c>
      <c r="C34" s="157">
        <f>SUMIF(Inputs_General!$C$14:$C$33,$B34,Inputs_General!X$14:X$33)</f>
        <v>0</v>
      </c>
      <c r="D34" s="158">
        <f>SUMIF(Inputs_General!$C$14:$C$33,$B34,Inputs_General!Y$14:Y$33)</f>
        <v>0</v>
      </c>
      <c r="F34" s="394"/>
      <c r="G34" s="388"/>
      <c r="H34" s="385"/>
      <c r="I34" s="385"/>
      <c r="K34" s="155">
        <f>IF(OR(Inputs_General!B23="Tier I",Inputs_General!C23="Fuel Switching"),PRODUCT(Inputs_General!H23,Inputs_General!J23,Inputs_General!M23), 0)</f>
        <v>0</v>
      </c>
      <c r="L34" s="156">
        <f>IF(OR(Inputs_General!B23="Tier I",Inputs_General!C23="Fuel Switching"),PRODUCT(Inputs_General!O23,Inputs_General!Q23,Inputs_General!T23), 0)</f>
        <v>0</v>
      </c>
    </row>
    <row r="35" spans="2:12" ht="30" customHeight="1" x14ac:dyDescent="0.25">
      <c r="B35" s="146" t="str">
        <f>'Defaults &lt;HIDE&gt;'!F31</f>
        <v>Renewable energy generation, such as biogas production</v>
      </c>
      <c r="C35" s="157">
        <f>SUMIF(Inputs_General!$C$14:$C$33,$B35,Inputs_General!X$14:X$33)</f>
        <v>0</v>
      </c>
      <c r="D35" s="158">
        <f>SUMIF(Inputs_General!$C$14:$C$33,$B35,Inputs_General!Y$14:Y$33)</f>
        <v>0</v>
      </c>
      <c r="F35" s="394"/>
      <c r="G35" s="388"/>
      <c r="H35" s="385"/>
      <c r="I35" s="385"/>
      <c r="K35" s="155">
        <f>IF(OR(Inputs_General!B24="Tier I",Inputs_General!C24="Fuel Switching"),PRODUCT(Inputs_General!H24,Inputs_General!J24,Inputs_General!M24), 0)</f>
        <v>0</v>
      </c>
      <c r="L35" s="156">
        <f>IF(OR(Inputs_General!B24="Tier I",Inputs_General!C24="Fuel Switching"),PRODUCT(Inputs_General!O24,Inputs_General!Q24,Inputs_General!T24), 0)</f>
        <v>0</v>
      </c>
    </row>
    <row r="36" spans="2:12" ht="18" customHeight="1" x14ac:dyDescent="0.25">
      <c r="B36" s="146" t="str">
        <f>'Defaults &lt;HIDE&gt;'!F32</f>
        <v>Microgrids</v>
      </c>
      <c r="C36" s="157">
        <f>SUMIF(Inputs_General!$C$14:$C$33,$B36,Inputs_General!X$14:X$33)</f>
        <v>0</v>
      </c>
      <c r="D36" s="158">
        <f>SUMIF(Inputs_General!$C$14:$C$33,$B36,Inputs_General!Y$14:Y$33)</f>
        <v>0</v>
      </c>
      <c r="F36" s="377"/>
      <c r="G36" s="376"/>
      <c r="H36" s="377"/>
      <c r="I36" s="377"/>
      <c r="K36" s="155">
        <f>IF(OR(Inputs_General!B25="Tier I",Inputs_General!C25="Fuel Switching"),PRODUCT(Inputs_General!H25,Inputs_General!J25,Inputs_General!M25), 0)</f>
        <v>0</v>
      </c>
      <c r="L36" s="156">
        <f>IF(OR(Inputs_General!B25="Tier I",Inputs_General!C25="Fuel Switching"),PRODUCT(Inputs_General!O25,Inputs_General!Q25,Inputs_General!T25), 0)</f>
        <v>0</v>
      </c>
    </row>
    <row r="37" spans="2:12" ht="18" customHeight="1" x14ac:dyDescent="0.25">
      <c r="B37" s="146" t="str">
        <f>'Defaults &lt;HIDE&gt;'!F33</f>
        <v>Fuel switching</v>
      </c>
      <c r="C37" s="157">
        <f>SUMIF(Inputs_General!$C$14:$C$33,$B37,Inputs_General!X$14:X$33)</f>
        <v>0</v>
      </c>
      <c r="D37" s="158">
        <f>SUMIF(Inputs_General!$C$14:$C$33,$B37,Inputs_General!Y$14:Y$33)</f>
        <v>0</v>
      </c>
      <c r="F37" s="377"/>
      <c r="G37" s="376"/>
      <c r="H37" s="377"/>
      <c r="I37" s="377"/>
      <c r="K37" s="155">
        <f>IF(OR(Inputs_General!B26="Tier I",Inputs_General!C26="Fuel Switching"),PRODUCT(Inputs_General!H26,Inputs_General!J26,Inputs_General!M26), 0)</f>
        <v>0</v>
      </c>
      <c r="L37" s="156">
        <f>IF(OR(Inputs_General!B26="Tier I",Inputs_General!C26="Fuel Switching"),PRODUCT(Inputs_General!O26,Inputs_General!Q26,Inputs_General!T26), 0)</f>
        <v>0</v>
      </c>
    </row>
    <row r="38" spans="2:12" ht="45" customHeight="1" thickBot="1" x14ac:dyDescent="0.3">
      <c r="B38" s="146" t="str">
        <f>'Defaults &lt;HIDE&gt;'!F34</f>
        <v>Other Tier II technologies that meet eligibility criteria (please provide a description in the "Notes" column)</v>
      </c>
      <c r="C38" s="157">
        <f>SUMIF(Inputs_General!$C$14:$C$33,$B38,Inputs_General!X$14:X$33)</f>
        <v>0</v>
      </c>
      <c r="D38" s="158">
        <f>SUMIF(Inputs_General!$C$14:$C$33,$B38,Inputs_General!Y$14:Y$33)</f>
        <v>0</v>
      </c>
      <c r="E38" s="139"/>
      <c r="K38" s="155">
        <f>IF(OR(Inputs_General!B27="Tier I",Inputs_General!C27="Fuel Switching"),PRODUCT(Inputs_General!H27,Inputs_General!J27,Inputs_General!M27), 0)</f>
        <v>0</v>
      </c>
      <c r="L38" s="156">
        <f>IF(OR(Inputs_General!B27="Tier I",Inputs_General!C27="Fuel Switching"),PRODUCT(Inputs_General!O27,Inputs_General!Q27,Inputs_General!T27), 0)</f>
        <v>0</v>
      </c>
    </row>
    <row r="39" spans="2:12" ht="15.75" x14ac:dyDescent="0.25">
      <c r="B39" s="160" t="s">
        <v>251</v>
      </c>
      <c r="C39" s="161">
        <f>SUM(Inputs_General!U14:U33)</f>
        <v>0</v>
      </c>
      <c r="D39" s="162"/>
      <c r="G39" s="139"/>
      <c r="K39" s="155">
        <f>IF(OR(Inputs_General!B28="Tier I",Inputs_General!C28="Fuel Switching"),PRODUCT(Inputs_General!H28,Inputs_General!J28,Inputs_General!M28), 0)</f>
        <v>0</v>
      </c>
      <c r="L39" s="156">
        <f>IF(OR(Inputs_General!B28="Tier I",Inputs_General!C28="Fuel Switching"),PRODUCT(Inputs_General!O28,Inputs_General!Q28,Inputs_General!T28), 0)</f>
        <v>0</v>
      </c>
    </row>
    <row r="40" spans="2:12" ht="16.5" thickBot="1" x14ac:dyDescent="0.3">
      <c r="B40" s="163" t="s">
        <v>252</v>
      </c>
      <c r="C40" s="164"/>
      <c r="D40" s="165">
        <f>SUM(Inputs_General!V14:V33)</f>
        <v>0</v>
      </c>
      <c r="G40" s="139"/>
      <c r="K40" s="155">
        <f>IF(OR(Inputs_General!B29="Tier I",Inputs_General!C29="Fuel Switching"),PRODUCT(Inputs_General!H29,Inputs_General!J29,Inputs_General!M29), 0)</f>
        <v>0</v>
      </c>
      <c r="L40" s="156">
        <f>IF(OR(Inputs_General!B29="Tier I",Inputs_General!C29="Fuel Switching"),PRODUCT(Inputs_General!O29,Inputs_General!Q29,Inputs_General!T29), 0)</f>
        <v>0</v>
      </c>
    </row>
    <row r="41" spans="2:12" ht="15.75" x14ac:dyDescent="0.25">
      <c r="B41" s="166" t="s">
        <v>255</v>
      </c>
      <c r="C41" s="167">
        <f>SUM(C17:C40)</f>
        <v>0</v>
      </c>
      <c r="D41" s="168">
        <f>SUM(D17:D40)</f>
        <v>0</v>
      </c>
      <c r="G41" s="139"/>
      <c r="K41" s="155">
        <f>IF(OR(Inputs_General!B30="Tier I",Inputs_General!C30="Fuel Switching"),PRODUCT(Inputs_General!H30,Inputs_General!J30,Inputs_General!M30), 0)</f>
        <v>0</v>
      </c>
      <c r="L41" s="156">
        <f>IF(OR(Inputs_General!B30="Tier I",Inputs_General!C30="Fuel Switching"),PRODUCT(Inputs_General!O30,Inputs_General!Q30,Inputs_General!T30), 0)</f>
        <v>0</v>
      </c>
    </row>
    <row r="42" spans="2:12" ht="16.5" thickBot="1" x14ac:dyDescent="0.3">
      <c r="B42" s="169" t="s">
        <v>254</v>
      </c>
      <c r="C42" s="170">
        <f>SUM(C17:C40)</f>
        <v>0</v>
      </c>
      <c r="D42" s="171">
        <f>SUM(D17:D38)</f>
        <v>0</v>
      </c>
      <c r="G42" s="139"/>
      <c r="K42" s="155">
        <f>IF(OR(Inputs_General!B31="Tier I",Inputs_General!C31="Fuel Switching"),PRODUCT(Inputs_General!H31,Inputs_General!J31,Inputs_General!M31), 0)</f>
        <v>0</v>
      </c>
      <c r="L42" s="156">
        <f>IF(OR(Inputs_General!B31="Tier I",Inputs_General!C31="Fuel Switching"),PRODUCT(Inputs_General!O31,Inputs_General!Q31,Inputs_General!T31), 0)</f>
        <v>0</v>
      </c>
    </row>
    <row r="43" spans="2:12" ht="16.5" thickBot="1" x14ac:dyDescent="0.3">
      <c r="B43" s="172"/>
      <c r="C43" s="173"/>
      <c r="D43" s="173"/>
      <c r="G43" s="139"/>
      <c r="K43" s="155">
        <f>IF(OR(Inputs_General!B32="Tier I",Inputs_General!C32="Fuel Switching"),PRODUCT(Inputs_General!H32,Inputs_General!J32,Inputs_General!M32), 0)</f>
        <v>0</v>
      </c>
      <c r="L43" s="156">
        <f>IF(OR(Inputs_General!B32="Tier I",Inputs_General!C32="Fuel Switching"),PRODUCT(Inputs_General!O32,Inputs_General!Q32,Inputs_General!T32), 0)</f>
        <v>0</v>
      </c>
    </row>
    <row r="44" spans="2:12" ht="16.5" thickBot="1" x14ac:dyDescent="0.3">
      <c r="B44" s="734" t="s">
        <v>502</v>
      </c>
      <c r="C44" s="735"/>
      <c r="D44" s="736"/>
      <c r="G44" s="139"/>
      <c r="K44" s="174">
        <f>IF(OR(Inputs_General!B33="Tier I",Inputs_General!C33="Fuel Switching"),PRODUCT(Inputs_General!H33,Inputs_General!J33,Inputs_General!M33), 0)</f>
        <v>0</v>
      </c>
      <c r="L44" s="175">
        <f>IF(OR(Inputs_General!B33="Tier I",Inputs_General!C33="Fuel Switching"),PRODUCT(Inputs_General!O33,Inputs_General!Q33,Inputs_General!T33), 0)</f>
        <v>0</v>
      </c>
    </row>
    <row r="45" spans="2:12" ht="34.5" customHeight="1" x14ac:dyDescent="0.25">
      <c r="B45" s="176" t="s">
        <v>100</v>
      </c>
      <c r="C45" s="737" t="s">
        <v>564</v>
      </c>
      <c r="D45" s="738"/>
      <c r="G45" s="139"/>
      <c r="K45" s="152"/>
    </row>
    <row r="46" spans="2:12" ht="16.5" thickBot="1" x14ac:dyDescent="0.3">
      <c r="B46" s="159" t="s">
        <v>300</v>
      </c>
      <c r="C46" s="739">
        <f>SUM(Inputs_Refrigerants!N14:N33)</f>
        <v>0</v>
      </c>
      <c r="D46" s="740"/>
      <c r="G46" s="139"/>
      <c r="K46" s="152"/>
    </row>
    <row r="47" spans="2:12" ht="16.5" thickBot="1" x14ac:dyDescent="0.3">
      <c r="G47" s="139"/>
      <c r="K47" s="152"/>
    </row>
    <row r="48" spans="2:12" ht="16.5" thickBot="1" x14ac:dyDescent="0.3">
      <c r="B48" s="723" t="s">
        <v>205</v>
      </c>
      <c r="C48" s="730"/>
      <c r="D48" s="730"/>
      <c r="E48" s="724"/>
      <c r="G48" s="139"/>
      <c r="K48" s="152"/>
    </row>
    <row r="49" spans="2:11" ht="19.5" customHeight="1" x14ac:dyDescent="0.25">
      <c r="B49" s="177" t="s">
        <v>560</v>
      </c>
      <c r="C49" s="727">
        <f>((C41*'Emission Factors &lt;HIDE&gt;'!D18+D41*'Emission Factors &lt;HIDE&gt;'!D12)*C12) + (C46*C12)</f>
        <v>0</v>
      </c>
      <c r="D49" s="728"/>
      <c r="E49" s="729"/>
      <c r="G49" s="139"/>
      <c r="K49" s="152"/>
    </row>
    <row r="50" spans="2:11" ht="19.5" customHeight="1" x14ac:dyDescent="0.25">
      <c r="B50" s="178" t="s">
        <v>248</v>
      </c>
      <c r="C50" s="179" t="s">
        <v>246</v>
      </c>
      <c r="D50" s="148" t="s">
        <v>247</v>
      </c>
      <c r="E50" s="180" t="s">
        <v>38</v>
      </c>
      <c r="G50" s="139"/>
      <c r="K50" s="152"/>
    </row>
    <row r="51" spans="2:11" ht="19.5" customHeight="1" x14ac:dyDescent="0.25">
      <c r="B51" s="146" t="s">
        <v>204</v>
      </c>
      <c r="C51" s="181">
        <f>(D42*'Emission Factors &lt;HIDE&gt;'!H54)*C12</f>
        <v>0</v>
      </c>
      <c r="D51" s="366">
        <f>(C42*'Emission Factors &lt;HIDE&gt;'!G76)*C12</f>
        <v>0</v>
      </c>
      <c r="E51" s="182">
        <f>SUM(C51:D51)</f>
        <v>0</v>
      </c>
      <c r="G51" s="139"/>
      <c r="K51" s="152"/>
    </row>
    <row r="52" spans="2:11" ht="19.5" customHeight="1" x14ac:dyDescent="0.25">
      <c r="B52" s="146" t="s">
        <v>561</v>
      </c>
      <c r="C52" s="181">
        <f>((SUM(D17:D23,D25:D32,D34:D38)*'Emission Factors &lt;HIDE&gt;'!H48)+SUMPRODUCT(Inputs_General!H14:H33,Inputs_General!J14:J33,Inputs_General!M14:M33)-SUMPRODUCT(Inputs_General!O14:O33,Inputs_General!Q14:Q33,Inputs_General!T14:T33))*C12</f>
        <v>0</v>
      </c>
      <c r="D52" s="366">
        <f>(C42*'Emission Factors &lt;HIDE&gt;'!G77)*C12</f>
        <v>0</v>
      </c>
      <c r="E52" s="182">
        <f>SUM(C52:D52)</f>
        <v>0</v>
      </c>
      <c r="G52" s="139"/>
      <c r="K52" s="152"/>
    </row>
    <row r="53" spans="2:11" ht="19.5" customHeight="1" x14ac:dyDescent="0.25">
      <c r="B53" s="146" t="s">
        <v>562</v>
      </c>
      <c r="C53" s="181">
        <f>(D42*'Emission Factors &lt;HIDE&gt;'!H51)*C12</f>
        <v>0</v>
      </c>
      <c r="D53" s="366">
        <f>(C42*'Emission Factors &lt;HIDE&gt;'!G80)*C12</f>
        <v>0</v>
      </c>
      <c r="E53" s="182">
        <f>SUM(C53:D53)</f>
        <v>0</v>
      </c>
      <c r="G53" s="139"/>
      <c r="K53" s="152"/>
    </row>
    <row r="54" spans="2:11" ht="19.5" customHeight="1" thickBot="1" x14ac:dyDescent="0.3">
      <c r="B54" s="159" t="s">
        <v>563</v>
      </c>
      <c r="C54" s="183">
        <v>0</v>
      </c>
      <c r="D54" s="363">
        <f>(C42*'Emission Factors &lt;HIDE&gt;'!G79)*C12</f>
        <v>0</v>
      </c>
      <c r="E54" s="184">
        <f>SUM(C54:D54)</f>
        <v>0</v>
      </c>
      <c r="G54" s="139"/>
      <c r="K54" s="152"/>
    </row>
    <row r="55" spans="2:11" ht="16.5" thickBot="1" x14ac:dyDescent="0.3">
      <c r="G55" s="139"/>
      <c r="K55" s="152"/>
    </row>
    <row r="56" spans="2:11" ht="16.5" thickBot="1" x14ac:dyDescent="0.3">
      <c r="B56" s="723" t="s">
        <v>507</v>
      </c>
      <c r="C56" s="724"/>
      <c r="G56" s="139"/>
      <c r="K56" s="152"/>
    </row>
    <row r="57" spans="2:11" ht="15.75" x14ac:dyDescent="0.25">
      <c r="B57" s="185" t="s">
        <v>51</v>
      </c>
      <c r="C57" s="365">
        <f>(C42*'Fuel Prices &lt;HIDE&gt;'!C12+D42*'Fuel Prices &lt;HIDE&gt;'!C13)*C12</f>
        <v>0</v>
      </c>
      <c r="G57" s="139"/>
      <c r="K57" s="152"/>
    </row>
    <row r="58" spans="2:11" ht="31.5" x14ac:dyDescent="0.25">
      <c r="B58" s="186" t="s">
        <v>52</v>
      </c>
      <c r="C58" s="367">
        <f>C42*C12</f>
        <v>0</v>
      </c>
      <c r="G58" s="139"/>
      <c r="K58" s="152"/>
    </row>
    <row r="59" spans="2:11" ht="31.5" x14ac:dyDescent="0.25">
      <c r="B59" s="186" t="s">
        <v>53</v>
      </c>
      <c r="C59" s="367">
        <f>D42*C12</f>
        <v>0</v>
      </c>
      <c r="G59" s="139"/>
      <c r="K59" s="152"/>
    </row>
    <row r="60" spans="2:11" ht="15.75" x14ac:dyDescent="0.25">
      <c r="B60" s="146" t="s">
        <v>243</v>
      </c>
      <c r="C60" s="367">
        <f>SUM(Inputs_General!U14:U33)*C12</f>
        <v>0</v>
      </c>
      <c r="G60" s="139"/>
      <c r="K60" s="152"/>
    </row>
    <row r="61" spans="2:11" ht="16.5" thickBot="1" x14ac:dyDescent="0.3">
      <c r="B61" s="159" t="s">
        <v>54</v>
      </c>
      <c r="C61" s="364">
        <f>SUM(Inputs_General!W14:W33)*C12</f>
        <v>0</v>
      </c>
      <c r="G61" s="139"/>
      <c r="K61" s="152"/>
    </row>
    <row r="62" spans="2:11" ht="15.75" x14ac:dyDescent="0.25">
      <c r="G62" s="139"/>
      <c r="K62" s="152"/>
    </row>
    <row r="63" spans="2:11" ht="15.75" x14ac:dyDescent="0.25">
      <c r="G63" s="139"/>
      <c r="K63" s="152"/>
    </row>
    <row r="64" spans="2:11" ht="15.75" x14ac:dyDescent="0.25">
      <c r="G64" s="139"/>
      <c r="K64" s="152"/>
    </row>
    <row r="65" spans="7:11" ht="15.75" x14ac:dyDescent="0.25">
      <c r="G65" s="139"/>
      <c r="K65" s="152"/>
    </row>
    <row r="66" spans="7:11" ht="15.75" x14ac:dyDescent="0.25">
      <c r="G66" s="139"/>
      <c r="K66" s="152"/>
    </row>
    <row r="67" spans="7:11" ht="15.75" x14ac:dyDescent="0.25">
      <c r="G67" s="139"/>
      <c r="K67" s="152"/>
    </row>
    <row r="68" spans="7:11" ht="15.75" x14ac:dyDescent="0.25">
      <c r="G68" s="139"/>
      <c r="K68" s="152"/>
    </row>
    <row r="69" spans="7:11" ht="15.75" x14ac:dyDescent="0.25">
      <c r="G69" s="139"/>
      <c r="K69" s="152"/>
    </row>
    <row r="70" spans="7:11" ht="15.75" x14ac:dyDescent="0.25">
      <c r="G70" s="139"/>
      <c r="K70" s="152"/>
    </row>
    <row r="71" spans="7:11" ht="15.75" x14ac:dyDescent="0.25">
      <c r="G71" s="139"/>
      <c r="K71" s="152"/>
    </row>
    <row r="72" spans="7:11" ht="15.75" x14ac:dyDescent="0.25">
      <c r="G72" s="139"/>
      <c r="K72" s="152" t="str">
        <f>IF(OR(Inputs_General!B61="Tier I",Inputs_General!C61="Fuel Switching"),PRODUCT(Inputs_General!H61,Inputs_General!J61,Inputs_General!M61), "")</f>
        <v/>
      </c>
    </row>
    <row r="73" spans="7:11" ht="15.75" x14ac:dyDescent="0.25">
      <c r="G73" s="139"/>
      <c r="K73" s="152" t="str">
        <f>IF(OR(Inputs_General!B62="Tier I",Inputs_General!C62="Fuel Switching"),PRODUCT(Inputs_General!H62,Inputs_General!J62,Inputs_General!M62), "")</f>
        <v/>
      </c>
    </row>
    <row r="74" spans="7:11" ht="15.75" x14ac:dyDescent="0.25">
      <c r="G74" s="139"/>
      <c r="K74" s="152" t="str">
        <f>IF(OR(Inputs_General!B63="Tier I",Inputs_General!C63="Fuel Switching"),PRODUCT(Inputs_General!H63,Inputs_General!J63,Inputs_General!M63), "")</f>
        <v/>
      </c>
    </row>
    <row r="75" spans="7:11" ht="15.75" x14ac:dyDescent="0.25">
      <c r="G75" s="139"/>
      <c r="K75" s="152" t="str">
        <f>IF(OR(Inputs_General!B64="Tier I",Inputs_General!C64="Fuel Switching"),PRODUCT(Inputs_General!H64,Inputs_General!J64,Inputs_General!M64), "")</f>
        <v/>
      </c>
    </row>
    <row r="76" spans="7:11" ht="15.75" x14ac:dyDescent="0.25">
      <c r="G76" s="139"/>
      <c r="K76" s="152" t="str">
        <f>IF(OR(Inputs_General!B65="Tier I",Inputs_General!C65="Fuel Switching"),PRODUCT(Inputs_General!H65,Inputs_General!J65,Inputs_General!M65), "")</f>
        <v/>
      </c>
    </row>
    <row r="77" spans="7:11" ht="15.75" x14ac:dyDescent="0.25">
      <c r="G77" s="139"/>
      <c r="K77" s="152" t="str">
        <f>IF(OR(Inputs_General!B66="Tier I",Inputs_General!C66="Fuel Switching"),PRODUCT(Inputs_General!H66,Inputs_General!J66,Inputs_General!M66), "")</f>
        <v/>
      </c>
    </row>
    <row r="78" spans="7:11" ht="15.75" x14ac:dyDescent="0.25">
      <c r="G78" s="139"/>
      <c r="K78" s="152" t="str">
        <f>IF(OR(Inputs_General!B67="Tier I",Inputs_General!C67="Fuel Switching"),PRODUCT(Inputs_General!H67,Inputs_General!J67,Inputs_General!M67), "")</f>
        <v/>
      </c>
    </row>
    <row r="79" spans="7:11" ht="15.75" x14ac:dyDescent="0.25">
      <c r="G79" s="139"/>
      <c r="K79" s="152" t="str">
        <f>IF(OR(Inputs_General!B68="Tier I",Inputs_General!C68="Fuel Switching"),PRODUCT(Inputs_General!H68,Inputs_General!J68,Inputs_General!M68), "")</f>
        <v/>
      </c>
    </row>
    <row r="80" spans="7:11" ht="15.75" x14ac:dyDescent="0.25">
      <c r="G80" s="139"/>
      <c r="K80" s="152" t="str">
        <f>IF(OR(Inputs_General!B69="Tier I",Inputs_General!C69="Fuel Switching"),PRODUCT(Inputs_General!H69,Inputs_General!J69,Inputs_General!M69), "")</f>
        <v/>
      </c>
    </row>
    <row r="81" spans="7:11" ht="15.75" x14ac:dyDescent="0.25">
      <c r="G81" s="139"/>
      <c r="K81" s="152" t="str">
        <f>IF(OR(Inputs_General!B70="Tier I",Inputs_General!C70="Fuel Switching"),PRODUCT(Inputs_General!H70,Inputs_General!J70,Inputs_General!M70), "")</f>
        <v/>
      </c>
    </row>
    <row r="82" spans="7:11" ht="15.75" x14ac:dyDescent="0.25">
      <c r="G82" s="139"/>
      <c r="K82" s="152" t="str">
        <f>IF(OR(Inputs_General!B71="Tier I",Inputs_General!C71="Fuel Switching"),PRODUCT(Inputs_General!H71,Inputs_General!J71,Inputs_General!M71), "")</f>
        <v/>
      </c>
    </row>
    <row r="83" spans="7:11" ht="15.75" x14ac:dyDescent="0.25">
      <c r="G83" s="139"/>
      <c r="K83" s="152" t="str">
        <f>IF(OR(Inputs_General!B72="Tier I",Inputs_General!C72="Fuel Switching"),PRODUCT(Inputs_General!H72,Inputs_General!J72,Inputs_General!M72), "")</f>
        <v/>
      </c>
    </row>
    <row r="84" spans="7:11" ht="15.75" x14ac:dyDescent="0.25">
      <c r="G84" s="139"/>
      <c r="K84" s="152" t="str">
        <f>IF(OR(Inputs_General!B73="Tier I",Inputs_General!C73="Fuel Switching"),PRODUCT(Inputs_General!H73,Inputs_General!J73,Inputs_General!M73), "")</f>
        <v/>
      </c>
    </row>
    <row r="85" spans="7:11" ht="15.75" x14ac:dyDescent="0.25">
      <c r="G85" s="139"/>
      <c r="K85" s="152" t="str">
        <f>IF(OR(Inputs_General!B74="Tier I",Inputs_General!C74="Fuel Switching"),PRODUCT(Inputs_General!H74,Inputs_General!J74,Inputs_General!M74), "")</f>
        <v/>
      </c>
    </row>
    <row r="86" spans="7:11" ht="15.75" x14ac:dyDescent="0.25">
      <c r="G86" s="139"/>
      <c r="K86" s="152" t="str">
        <f>IF(OR(Inputs_General!B75="Tier I",Inputs_General!C75="Fuel Switching"),PRODUCT(Inputs_General!H75,Inputs_General!J75,Inputs_General!M75), "")</f>
        <v/>
      </c>
    </row>
    <row r="87" spans="7:11" ht="15.75" x14ac:dyDescent="0.25">
      <c r="G87" s="139"/>
      <c r="K87" s="152" t="str">
        <f>IF(OR(Inputs_General!B76="Tier I",Inputs_General!C76="Fuel Switching"),PRODUCT(Inputs_General!H76,Inputs_General!J76,Inputs_General!M76), "")</f>
        <v/>
      </c>
    </row>
    <row r="88" spans="7:11" ht="15.75" x14ac:dyDescent="0.25">
      <c r="G88" s="139"/>
      <c r="K88" s="152" t="str">
        <f>IF(OR(Inputs_General!B77="Tier I",Inputs_General!C77="Fuel Switching"),PRODUCT(Inputs_General!H77,Inputs_General!J77,Inputs_General!M77), "")</f>
        <v/>
      </c>
    </row>
    <row r="89" spans="7:11" ht="15.75" x14ac:dyDescent="0.25">
      <c r="G89" s="139"/>
      <c r="K89" s="152" t="str">
        <f>IF(OR(Inputs_General!B78="Tier I",Inputs_General!C78="Fuel Switching"),PRODUCT(Inputs_General!H78,Inputs_General!J78,Inputs_General!M78), "")</f>
        <v/>
      </c>
    </row>
    <row r="90" spans="7:11" ht="15.75" x14ac:dyDescent="0.25">
      <c r="G90" s="139"/>
      <c r="K90" s="152" t="str">
        <f>IF(OR(Inputs_General!B79="Tier I",Inputs_General!C79="Fuel Switching"),PRODUCT(Inputs_General!H79,Inputs_General!J79,Inputs_General!M79), "")</f>
        <v/>
      </c>
    </row>
    <row r="91" spans="7:11" ht="15.75" x14ac:dyDescent="0.25">
      <c r="G91" s="139"/>
      <c r="K91" s="152" t="str">
        <f>IF(OR(Inputs_General!B80="Tier I",Inputs_General!C80="Fuel Switching"),PRODUCT(Inputs_General!H80,Inputs_General!J80,Inputs_General!M80), "")</f>
        <v/>
      </c>
    </row>
    <row r="92" spans="7:11" ht="15.75" x14ac:dyDescent="0.25">
      <c r="G92" s="139"/>
      <c r="K92" s="152" t="str">
        <f>IF(OR(Inputs_General!B81="Tier I",Inputs_General!C81="Fuel Switching"),PRODUCT(Inputs_General!H81,Inputs_General!J81,Inputs_General!M81), "")</f>
        <v/>
      </c>
    </row>
    <row r="93" spans="7:11" ht="15.75" x14ac:dyDescent="0.25">
      <c r="G93" s="139"/>
      <c r="K93" s="152" t="str">
        <f>IF(OR(Inputs_General!B82="Tier I",Inputs_General!C82="Fuel Switching"),PRODUCT(Inputs_General!H82,Inputs_General!J82,Inputs_General!M82), "")</f>
        <v/>
      </c>
    </row>
    <row r="94" spans="7:11" ht="15.75" x14ac:dyDescent="0.25">
      <c r="G94" s="139"/>
      <c r="K94" s="152" t="str">
        <f>IF(OR(Inputs_General!B83="Tier I",Inputs_General!C83="Fuel Switching"),PRODUCT(Inputs_General!H83,Inputs_General!J83,Inputs_General!M83), "")</f>
        <v/>
      </c>
    </row>
    <row r="95" spans="7:11" ht="15.75" x14ac:dyDescent="0.25">
      <c r="G95" s="139"/>
      <c r="K95" s="152" t="str">
        <f>IF(OR(Inputs_General!B84="Tier I",Inputs_General!C84="Fuel Switching"),PRODUCT(Inputs_General!H84,Inputs_General!J84,Inputs_General!M84), "")</f>
        <v/>
      </c>
    </row>
    <row r="96" spans="7:11" ht="15.75" x14ac:dyDescent="0.25">
      <c r="G96" s="139"/>
      <c r="K96" s="152" t="str">
        <f>IF(OR(Inputs_General!B85="Tier I",Inputs_General!C85="Fuel Switching"),PRODUCT(Inputs_General!H85,Inputs_General!J85,Inputs_General!M85), "")</f>
        <v/>
      </c>
    </row>
    <row r="97" spans="7:11" ht="15.75" x14ac:dyDescent="0.25">
      <c r="G97" s="139"/>
      <c r="K97" s="152" t="str">
        <f>IF(OR(Inputs_General!B86="Tier I",Inputs_General!C86="Fuel Switching"),PRODUCT(Inputs_General!H86,Inputs_General!J86,Inputs_General!M86), "")</f>
        <v/>
      </c>
    </row>
    <row r="98" spans="7:11" ht="15.75" x14ac:dyDescent="0.25">
      <c r="G98" s="139"/>
      <c r="K98" s="152" t="str">
        <f>IF(OR(Inputs_General!B87="Tier I",Inputs_General!C87="Fuel Switching"),PRODUCT(Inputs_General!H87,Inputs_General!J87,Inputs_General!M87), "")</f>
        <v/>
      </c>
    </row>
    <row r="99" spans="7:11" ht="15.75" x14ac:dyDescent="0.25">
      <c r="G99" s="139"/>
      <c r="K99" s="152" t="str">
        <f>IF(OR(Inputs_General!B88="Tier I",Inputs_General!C88="Fuel Switching"),PRODUCT(Inputs_General!H88,Inputs_General!J88,Inputs_General!M88), "")</f>
        <v/>
      </c>
    </row>
    <row r="100" spans="7:11" ht="15.75" x14ac:dyDescent="0.25">
      <c r="G100" s="139"/>
      <c r="K100" s="152" t="str">
        <f>IF(OR(Inputs_General!B89="Tier I",Inputs_General!C89="Fuel Switching"),PRODUCT(Inputs_General!H89,Inputs_General!J89,Inputs_General!M89), "")</f>
        <v/>
      </c>
    </row>
    <row r="101" spans="7:11" ht="15.75" x14ac:dyDescent="0.25">
      <c r="G101" s="139"/>
      <c r="K101" s="152" t="str">
        <f>IF(OR(Inputs_General!B90="Tier I",Inputs_General!C90="Fuel Switching"),PRODUCT(Inputs_General!H90,Inputs_General!J90,Inputs_General!M90), "")</f>
        <v/>
      </c>
    </row>
    <row r="102" spans="7:11" ht="15.75" x14ac:dyDescent="0.25">
      <c r="G102" s="139"/>
      <c r="K102" s="152" t="str">
        <f>IF(OR(Inputs_General!B91="Tier I",Inputs_General!C91="Fuel Switching"),PRODUCT(Inputs_General!H91,Inputs_General!J91,Inputs_General!M91), "")</f>
        <v/>
      </c>
    </row>
    <row r="103" spans="7:11" ht="15.75" x14ac:dyDescent="0.25">
      <c r="G103" s="139"/>
      <c r="K103" s="152" t="str">
        <f>IF(OR(Inputs_General!B92="Tier I",Inputs_General!C92="Fuel Switching"),PRODUCT(Inputs_General!H92,Inputs_General!J92,Inputs_General!M92), "")</f>
        <v/>
      </c>
    </row>
    <row r="104" spans="7:11" ht="15.75" x14ac:dyDescent="0.25">
      <c r="G104" s="139"/>
      <c r="K104" s="152" t="str">
        <f>IF(OR(Inputs_General!B93="Tier I",Inputs_General!C93="Fuel Switching"),PRODUCT(Inputs_General!H93,Inputs_General!J93,Inputs_General!M93), "")</f>
        <v/>
      </c>
    </row>
    <row r="105" spans="7:11" ht="15.75" x14ac:dyDescent="0.25">
      <c r="G105" s="139"/>
      <c r="K105" s="152" t="str">
        <f>IF(OR(Inputs_General!B94="Tier I",Inputs_General!C94="Fuel Switching"),PRODUCT(Inputs_General!H94,Inputs_General!J94,Inputs_General!M94), "")</f>
        <v/>
      </c>
    </row>
    <row r="106" spans="7:11" ht="15.75" x14ac:dyDescent="0.25">
      <c r="G106" s="139"/>
      <c r="K106" s="152" t="str">
        <f>IF(OR(Inputs_General!B95="Tier I",Inputs_General!C95="Fuel Switching"),PRODUCT(Inputs_General!H95,Inputs_General!J95,Inputs_General!M95), "")</f>
        <v/>
      </c>
    </row>
    <row r="107" spans="7:11" ht="15.75" x14ac:dyDescent="0.25">
      <c r="G107" s="139"/>
      <c r="K107" s="152" t="str">
        <f>IF(OR(Inputs_General!B96="Tier I",Inputs_General!C96="Fuel Switching"),PRODUCT(Inputs_General!H96,Inputs_General!J96,Inputs_General!M96), "")</f>
        <v/>
      </c>
    </row>
    <row r="108" spans="7:11" ht="15.75" x14ac:dyDescent="0.25">
      <c r="G108" s="139"/>
      <c r="K108" s="152" t="str">
        <f>IF(OR(Inputs_General!B97="Tier I",Inputs_General!C97="Fuel Switching"),PRODUCT(Inputs_General!H97,Inputs_General!J97,Inputs_General!M97), "")</f>
        <v/>
      </c>
    </row>
    <row r="109" spans="7:11" ht="15.75" x14ac:dyDescent="0.25">
      <c r="G109" s="139"/>
      <c r="K109" s="152" t="str">
        <f>IF(OR(Inputs_General!B98="Tier I",Inputs_General!C98="Fuel Switching"),PRODUCT(Inputs_General!H98,Inputs_General!J98,Inputs_General!M98), "")</f>
        <v/>
      </c>
    </row>
    <row r="110" spans="7:11" ht="15.75" x14ac:dyDescent="0.25">
      <c r="G110" s="139"/>
      <c r="K110" s="152" t="str">
        <f>IF(OR(Inputs_General!B99="Tier I",Inputs_General!C99="Fuel Switching"),PRODUCT(Inputs_General!H99,Inputs_General!J99,Inputs_General!M99), "")</f>
        <v/>
      </c>
    </row>
    <row r="111" spans="7:11" ht="15.75" x14ac:dyDescent="0.25">
      <c r="G111" s="139"/>
      <c r="K111" s="152" t="str">
        <f>IF(OR(Inputs_General!B100="Tier I",Inputs_General!C100="Fuel Switching"),PRODUCT(Inputs_General!H100,Inputs_General!J100,Inputs_General!M100), "")</f>
        <v/>
      </c>
    </row>
    <row r="112" spans="7:11" ht="15.75" x14ac:dyDescent="0.25">
      <c r="G112" s="139"/>
      <c r="K112" s="152" t="str">
        <f>IF(OR(Inputs_General!B101="Tier I",Inputs_General!C101="Fuel Switching"),PRODUCT(Inputs_General!H101,Inputs_General!J101,Inputs_General!M101), "")</f>
        <v/>
      </c>
    </row>
    <row r="113" spans="7:11" ht="15.75" x14ac:dyDescent="0.25">
      <c r="G113" s="139"/>
      <c r="K113" s="152" t="str">
        <f>IF(OR(Inputs_General!B102="Tier I",Inputs_General!C102="Fuel Switching"),PRODUCT(Inputs_General!H102,Inputs_General!J102,Inputs_General!M102), "")</f>
        <v/>
      </c>
    </row>
    <row r="114" spans="7:11" ht="15.75" x14ac:dyDescent="0.25">
      <c r="G114" s="139"/>
      <c r="K114" s="152" t="str">
        <f>IF(OR(Inputs_General!B103="Tier I",Inputs_General!C103="Fuel Switching"),PRODUCT(Inputs_General!H103,Inputs_General!J103,Inputs_General!M103), "")</f>
        <v/>
      </c>
    </row>
    <row r="115" spans="7:11" ht="15.75" x14ac:dyDescent="0.25">
      <c r="G115" s="139"/>
    </row>
    <row r="116" spans="7:11" ht="15.75" x14ac:dyDescent="0.25">
      <c r="G116" s="139"/>
    </row>
    <row r="117" spans="7:11" ht="15.75" x14ac:dyDescent="0.25">
      <c r="G117" s="139"/>
    </row>
    <row r="118" spans="7:11" ht="15.75" x14ac:dyDescent="0.25">
      <c r="G118" s="139"/>
    </row>
    <row r="119" spans="7:11" ht="15.75" x14ac:dyDescent="0.25">
      <c r="G119" s="139"/>
    </row>
    <row r="120" spans="7:11" ht="15.75" x14ac:dyDescent="0.25">
      <c r="G120" s="139"/>
    </row>
    <row r="121" spans="7:11" ht="15.75" x14ac:dyDescent="0.25">
      <c r="G121" s="139"/>
    </row>
    <row r="122" spans="7:11" ht="15.75" x14ac:dyDescent="0.25">
      <c r="G122" s="139"/>
    </row>
    <row r="123" spans="7:11" ht="15.75" x14ac:dyDescent="0.25">
      <c r="G123" s="139"/>
    </row>
    <row r="124" spans="7:11" ht="15.75" x14ac:dyDescent="0.25">
      <c r="G124" s="139"/>
    </row>
    <row r="125" spans="7:11" ht="15.75" x14ac:dyDescent="0.25">
      <c r="G125" s="139"/>
    </row>
    <row r="126" spans="7:11" ht="15.75" x14ac:dyDescent="0.25">
      <c r="G126" s="139"/>
    </row>
    <row r="127" spans="7:11" ht="15.75" x14ac:dyDescent="0.25">
      <c r="G127" s="139"/>
    </row>
    <row r="128" spans="7:11" ht="15.75" x14ac:dyDescent="0.25">
      <c r="G128" s="139"/>
    </row>
    <row r="129" spans="7:7" ht="15.75" x14ac:dyDescent="0.25">
      <c r="G129" s="139"/>
    </row>
    <row r="130" spans="7:7" ht="15.75" x14ac:dyDescent="0.25">
      <c r="G130" s="139"/>
    </row>
    <row r="131" spans="7:7" ht="15.75" x14ac:dyDescent="0.25">
      <c r="G131" s="139"/>
    </row>
    <row r="132" spans="7:7" ht="15.75" x14ac:dyDescent="0.25">
      <c r="G132" s="139"/>
    </row>
    <row r="133" spans="7:7" ht="15.75" x14ac:dyDescent="0.25">
      <c r="G133" s="139"/>
    </row>
    <row r="134" spans="7:7" ht="15.75" x14ac:dyDescent="0.25">
      <c r="G134" s="139"/>
    </row>
    <row r="135" spans="7:7" ht="15.75" x14ac:dyDescent="0.25">
      <c r="G135" s="139"/>
    </row>
    <row r="136" spans="7:7" ht="15.75" x14ac:dyDescent="0.25">
      <c r="G136" s="139"/>
    </row>
    <row r="137" spans="7:7" ht="15.75" x14ac:dyDescent="0.25">
      <c r="G137" s="139"/>
    </row>
    <row r="138" spans="7:7" ht="15.75" x14ac:dyDescent="0.25">
      <c r="G138" s="139"/>
    </row>
    <row r="139" spans="7:7" ht="15.75" x14ac:dyDescent="0.25">
      <c r="G139" s="139"/>
    </row>
    <row r="140" spans="7:7" ht="15.75" x14ac:dyDescent="0.25">
      <c r="G140" s="139"/>
    </row>
    <row r="141" spans="7:7" ht="15.75" x14ac:dyDescent="0.25">
      <c r="G141" s="139"/>
    </row>
    <row r="142" spans="7:7" ht="15.75" x14ac:dyDescent="0.25">
      <c r="G142" s="139"/>
    </row>
    <row r="143" spans="7:7" ht="15.75" x14ac:dyDescent="0.25">
      <c r="G143" s="139"/>
    </row>
    <row r="144" spans="7:7" ht="15.75" x14ac:dyDescent="0.25">
      <c r="G144" s="139"/>
    </row>
    <row r="145" spans="7:7" ht="15.75" x14ac:dyDescent="0.25">
      <c r="G145" s="139"/>
    </row>
  </sheetData>
  <sheetProtection algorithmName="SHA-512" hashValue="Za7F2JY3bucVMzxGWIzO4L59SguMZ18AFi19Z5baHb6zUoMOkxo3LnCoUxOH10cHsKtGKHltngNJLaI42M5viw==" saltValue="o6Ui0tYJENn7HBY7aaZHEA==" spinCount="100000" sheet="1" objects="1" scenarios="1"/>
  <mergeCells count="17">
    <mergeCell ref="K22:L22"/>
    <mergeCell ref="B56:C56"/>
    <mergeCell ref="B10:C10"/>
    <mergeCell ref="B7:F7"/>
    <mergeCell ref="C49:E49"/>
    <mergeCell ref="B48:E48"/>
    <mergeCell ref="B33:D33"/>
    <mergeCell ref="B14:D14"/>
    <mergeCell ref="B44:D44"/>
    <mergeCell ref="C45:D45"/>
    <mergeCell ref="C46:D46"/>
    <mergeCell ref="B15:D15"/>
    <mergeCell ref="B1:F1"/>
    <mergeCell ref="B2:F2"/>
    <mergeCell ref="B3:F3"/>
    <mergeCell ref="B4:F4"/>
    <mergeCell ref="B5:F5"/>
  </mergeCells>
  <pageMargins left="0.7" right="0.7" top="0.98479166666666662" bottom="0.75" header="0.3" footer="0.3"/>
  <pageSetup scale="71" fitToHeight="0" orientation="landscape" r:id="rId1"/>
  <headerFooter>
    <oddHeader>&amp;C&amp;G</oddHeader>
    <oddFooter>&amp;L&amp;"Avenir LT Std 35 Light,Regular"&amp;12&amp;K000000FINAL October 1, 2019&amp;C&amp;"Avenir LT Std 35 Light,Regular"&amp;12Page &amp;P of &amp;N&amp;R&amp;"Avenir LT Std 35 Light,Regular"&amp;12&amp;K000000&amp;A</oddFooter>
  </headerFooter>
  <rowBreaks count="1" manualBreakCount="1">
    <brk id="46" max="7" man="1"/>
  </rowBreak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C374"/>
  <sheetViews>
    <sheetView showGridLines="0" showRowColHeaders="0" zoomScaleNormal="100" workbookViewId="0"/>
  </sheetViews>
  <sheetFormatPr defaultColWidth="9.140625" defaultRowHeight="15.75" x14ac:dyDescent="0.25"/>
  <cols>
    <col min="1" max="1" width="2.85546875" style="81" customWidth="1"/>
    <col min="2" max="2" width="46.5703125" style="187" hidden="1" customWidth="1"/>
    <col min="3" max="3" width="39.5703125" style="81" customWidth="1"/>
    <col min="4" max="4" width="20.28515625" style="81" customWidth="1"/>
    <col min="5" max="5" width="21.7109375" style="81" bestFit="1" customWidth="1"/>
    <col min="6" max="6" width="19" style="81" bestFit="1" customWidth="1"/>
    <col min="7" max="7" width="20.28515625" style="81" bestFit="1" customWidth="1"/>
    <col min="8" max="8" width="17.7109375" style="81" bestFit="1" customWidth="1"/>
    <col min="9" max="9" width="19" style="81" bestFit="1" customWidth="1"/>
    <col min="10" max="10" width="34.5703125" style="81" bestFit="1" customWidth="1"/>
    <col min="11" max="11" width="19.42578125" style="81" customWidth="1"/>
    <col min="12" max="12" width="16.85546875" style="81" customWidth="1"/>
    <col min="13" max="13" width="14.140625" style="81" customWidth="1"/>
    <col min="14" max="14" width="31.7109375" style="81" customWidth="1"/>
    <col min="15" max="16384" width="9.140625" style="81"/>
  </cols>
  <sheetData>
    <row r="1" spans="3:7" ht="18.75" customHeight="1" x14ac:dyDescent="0.25">
      <c r="C1" s="639" t="s">
        <v>0</v>
      </c>
      <c r="D1" s="639"/>
      <c r="E1" s="639"/>
      <c r="F1" s="639"/>
      <c r="G1" s="639"/>
    </row>
    <row r="2" spans="3:7" ht="15" customHeight="1" x14ac:dyDescent="0.25">
      <c r="C2" s="649"/>
      <c r="D2" s="649"/>
      <c r="E2" s="649"/>
      <c r="F2" s="649"/>
      <c r="G2" s="649"/>
    </row>
    <row r="3" spans="3:7" ht="18.75" customHeight="1" x14ac:dyDescent="0.25">
      <c r="C3" s="639" t="s">
        <v>1</v>
      </c>
      <c r="D3" s="639"/>
      <c r="E3" s="639"/>
      <c r="F3" s="639"/>
      <c r="G3" s="639"/>
    </row>
    <row r="4" spans="3:7" ht="18.75" customHeight="1" x14ac:dyDescent="0.25">
      <c r="C4" s="640" t="s">
        <v>48</v>
      </c>
      <c r="D4" s="640"/>
      <c r="E4" s="640"/>
      <c r="F4" s="640"/>
      <c r="G4" s="640"/>
    </row>
    <row r="5" spans="3:7" ht="15" customHeight="1" x14ac:dyDescent="0.25">
      <c r="C5" s="645" t="s">
        <v>604</v>
      </c>
      <c r="D5" s="645"/>
      <c r="E5" s="645"/>
      <c r="F5" s="645"/>
      <c r="G5" s="645"/>
    </row>
    <row r="6" spans="3:7" ht="15" customHeight="1" x14ac:dyDescent="0.25">
      <c r="C6" s="374"/>
      <c r="D6" s="374"/>
      <c r="E6" s="374"/>
      <c r="F6" s="374"/>
      <c r="G6" s="374"/>
    </row>
    <row r="7" spans="3:7" ht="18.75" customHeight="1" x14ac:dyDescent="0.25">
      <c r="C7" s="639" t="s">
        <v>2</v>
      </c>
      <c r="D7" s="639"/>
      <c r="E7" s="639"/>
      <c r="F7" s="639"/>
      <c r="G7" s="639"/>
    </row>
    <row r="8" spans="3:7" ht="15" customHeight="1" x14ac:dyDescent="0.25"/>
    <row r="9" spans="3:7" ht="15" customHeight="1" thickBot="1" x14ac:dyDescent="0.3">
      <c r="C9" s="188"/>
      <c r="D9" s="188"/>
      <c r="E9" s="188"/>
      <c r="F9" s="188"/>
      <c r="G9" s="188"/>
    </row>
    <row r="10" spans="3:7" x14ac:dyDescent="0.25">
      <c r="C10" s="768" t="s">
        <v>59</v>
      </c>
      <c r="D10" s="769"/>
      <c r="E10" s="770"/>
      <c r="F10" s="188"/>
      <c r="G10" s="189"/>
    </row>
    <row r="11" spans="3:7" ht="16.5" thickBot="1" x14ac:dyDescent="0.3">
      <c r="C11" s="190" t="s">
        <v>56</v>
      </c>
      <c r="D11" s="191" t="s">
        <v>57</v>
      </c>
      <c r="E11" s="192" t="s">
        <v>58</v>
      </c>
    </row>
    <row r="12" spans="3:7" ht="18.75" x14ac:dyDescent="0.35">
      <c r="C12" s="753" t="s">
        <v>60</v>
      </c>
      <c r="D12" s="193">
        <v>5.3099999999999996E-3</v>
      </c>
      <c r="E12" s="194" t="s">
        <v>565</v>
      </c>
    </row>
    <row r="13" spans="3:7" ht="18.75" x14ac:dyDescent="0.35">
      <c r="C13" s="754"/>
      <c r="D13" s="195">
        <v>11.706532199999998</v>
      </c>
      <c r="E13" s="196" t="s">
        <v>566</v>
      </c>
    </row>
    <row r="14" spans="3:7" ht="18.75" x14ac:dyDescent="0.35">
      <c r="C14" s="754"/>
      <c r="D14" s="197">
        <v>117.06532199999998</v>
      </c>
      <c r="E14" s="196" t="s">
        <v>567</v>
      </c>
    </row>
    <row r="15" spans="3:7" ht="18.75" x14ac:dyDescent="0.35">
      <c r="C15" s="754"/>
      <c r="D15" s="198">
        <v>5.45E-2</v>
      </c>
      <c r="E15" s="196" t="s">
        <v>568</v>
      </c>
      <c r="F15" s="199"/>
    </row>
    <row r="16" spans="3:7" ht="19.5" thickBot="1" x14ac:dyDescent="0.4">
      <c r="C16" s="771"/>
      <c r="D16" s="200">
        <v>0.12011800000000002</v>
      </c>
      <c r="E16" s="201" t="s">
        <v>569</v>
      </c>
    </row>
    <row r="17" spans="2:29" ht="20.25" customHeight="1" x14ac:dyDescent="0.25">
      <c r="C17" s="753" t="s">
        <v>61</v>
      </c>
      <c r="D17" s="202">
        <v>0.22789999999999999</v>
      </c>
      <c r="E17" s="194" t="s">
        <v>62</v>
      </c>
    </row>
    <row r="18" spans="2:29" ht="20.25" customHeight="1" x14ac:dyDescent="0.25">
      <c r="C18" s="754"/>
      <c r="D18" s="203">
        <v>2.2790000000000001E-4</v>
      </c>
      <c r="E18" s="196" t="s">
        <v>63</v>
      </c>
      <c r="H18" s="139"/>
      <c r="I18" s="139"/>
      <c r="J18" s="139"/>
      <c r="K18" s="139"/>
      <c r="L18" s="139"/>
      <c r="M18" s="139"/>
      <c r="N18" s="139"/>
      <c r="O18" s="139"/>
      <c r="P18" s="139"/>
      <c r="Q18" s="139"/>
      <c r="R18" s="139"/>
      <c r="S18" s="139"/>
      <c r="T18" s="139"/>
      <c r="U18" s="139"/>
      <c r="V18" s="139"/>
      <c r="W18" s="139"/>
      <c r="X18" s="139"/>
      <c r="Y18" s="139"/>
      <c r="Z18" s="139"/>
      <c r="AA18" s="204"/>
      <c r="AB18" s="204"/>
      <c r="AC18" s="139"/>
    </row>
    <row r="19" spans="2:29" ht="20.25" customHeight="1" x14ac:dyDescent="0.25">
      <c r="C19" s="754"/>
      <c r="D19" s="195">
        <v>502.4</v>
      </c>
      <c r="E19" s="196" t="s">
        <v>64</v>
      </c>
      <c r="H19" s="139"/>
      <c r="I19" s="139"/>
      <c r="J19" s="139"/>
      <c r="K19" s="139"/>
      <c r="L19" s="139"/>
      <c r="M19" s="139"/>
    </row>
    <row r="20" spans="2:29" ht="20.25" customHeight="1" thickBot="1" x14ac:dyDescent="0.3">
      <c r="C20" s="754"/>
      <c r="D20" s="205">
        <v>0.50239999999999996</v>
      </c>
      <c r="E20" s="206" t="s">
        <v>65</v>
      </c>
      <c r="H20" s="139"/>
      <c r="I20" s="139"/>
      <c r="J20" s="139"/>
      <c r="K20" s="139"/>
      <c r="L20" s="139"/>
      <c r="M20" s="139"/>
    </row>
    <row r="21" spans="2:29" x14ac:dyDescent="0.25">
      <c r="C21" s="207" t="s">
        <v>256</v>
      </c>
      <c r="D21" s="208"/>
      <c r="E21" s="208"/>
      <c r="F21" s="208"/>
      <c r="G21" s="209"/>
      <c r="H21" s="139"/>
      <c r="I21" s="139"/>
      <c r="J21" s="139"/>
      <c r="K21" s="139"/>
      <c r="L21" s="139"/>
      <c r="M21" s="139"/>
    </row>
    <row r="22" spans="2:29" ht="20.25" customHeight="1" x14ac:dyDescent="0.25">
      <c r="C22" s="781" t="s">
        <v>259</v>
      </c>
      <c r="D22" s="782"/>
      <c r="E22" s="782"/>
      <c r="F22" s="782"/>
      <c r="G22" s="783"/>
      <c r="H22" s="210"/>
      <c r="I22" s="210"/>
      <c r="J22" s="210"/>
      <c r="K22" s="210"/>
      <c r="L22" s="210"/>
      <c r="M22" s="139"/>
    </row>
    <row r="23" spans="2:29" ht="27" customHeight="1" x14ac:dyDescent="0.25">
      <c r="C23" s="781"/>
      <c r="D23" s="782"/>
      <c r="E23" s="782"/>
      <c r="F23" s="782"/>
      <c r="G23" s="783"/>
      <c r="H23" s="210"/>
      <c r="I23" s="210"/>
      <c r="J23" s="210"/>
      <c r="K23" s="210"/>
      <c r="L23" s="210"/>
      <c r="M23" s="139"/>
    </row>
    <row r="24" spans="2:29" s="214" customFormat="1" x14ac:dyDescent="0.25">
      <c r="B24" s="211"/>
      <c r="C24" s="784" t="s">
        <v>260</v>
      </c>
      <c r="D24" s="785"/>
      <c r="E24" s="785"/>
      <c r="F24" s="785"/>
      <c r="G24" s="786"/>
      <c r="H24" s="212"/>
      <c r="I24" s="212"/>
      <c r="J24" s="212"/>
      <c r="K24" s="212"/>
      <c r="L24" s="212"/>
      <c r="M24" s="213"/>
    </row>
    <row r="25" spans="2:29" ht="6.75" customHeight="1" x14ac:dyDescent="0.25">
      <c r="C25" s="215"/>
      <c r="D25" s="216"/>
      <c r="E25" s="216"/>
      <c r="F25" s="216"/>
      <c r="G25" s="217"/>
      <c r="H25" s="216"/>
      <c r="I25" s="216"/>
      <c r="J25" s="216"/>
      <c r="K25" s="216"/>
      <c r="L25" s="216"/>
      <c r="M25" s="139"/>
    </row>
    <row r="26" spans="2:29" x14ac:dyDescent="0.25">
      <c r="C26" s="787" t="s">
        <v>261</v>
      </c>
      <c r="D26" s="788"/>
      <c r="E26" s="788"/>
      <c r="F26" s="788"/>
      <c r="G26" s="789"/>
      <c r="H26" s="216"/>
      <c r="I26" s="216"/>
      <c r="J26" s="216"/>
      <c r="K26" s="216"/>
      <c r="L26" s="216"/>
      <c r="M26" s="139"/>
    </row>
    <row r="27" spans="2:29" x14ac:dyDescent="0.25">
      <c r="C27" s="218" t="s">
        <v>262</v>
      </c>
      <c r="D27" s="216"/>
      <c r="E27" s="216"/>
      <c r="F27" s="216"/>
      <c r="G27" s="217"/>
      <c r="H27" s="216"/>
      <c r="I27" s="216"/>
      <c r="J27" s="216"/>
      <c r="K27" s="216"/>
      <c r="L27" s="216"/>
      <c r="M27" s="139"/>
    </row>
    <row r="28" spans="2:29" ht="6.75" customHeight="1" x14ac:dyDescent="0.25">
      <c r="C28" s="219"/>
      <c r="D28" s="220"/>
      <c r="E28" s="220"/>
      <c r="F28" s="220"/>
      <c r="G28" s="221"/>
      <c r="H28" s="139"/>
      <c r="I28" s="139"/>
      <c r="J28" s="139"/>
      <c r="K28" s="139"/>
      <c r="L28" s="139"/>
      <c r="M28" s="139"/>
    </row>
    <row r="29" spans="2:29" x14ac:dyDescent="0.25">
      <c r="C29" s="215" t="s">
        <v>257</v>
      </c>
      <c r="D29" s="222"/>
      <c r="E29" s="222"/>
      <c r="F29" s="222"/>
      <c r="G29" s="221"/>
      <c r="H29" s="139"/>
      <c r="I29" s="139"/>
      <c r="J29" s="139"/>
      <c r="K29" s="139"/>
      <c r="L29" s="139"/>
      <c r="M29" s="139"/>
    </row>
    <row r="30" spans="2:29" ht="16.5" thickBot="1" x14ac:dyDescent="0.3">
      <c r="C30" s="779" t="s">
        <v>258</v>
      </c>
      <c r="D30" s="780"/>
      <c r="E30" s="780"/>
      <c r="F30" s="780"/>
      <c r="G30" s="223"/>
      <c r="H30" s="139"/>
      <c r="I30" s="139"/>
      <c r="J30" s="139"/>
      <c r="K30" s="139"/>
      <c r="L30" s="139"/>
      <c r="M30" s="139"/>
    </row>
    <row r="31" spans="2:29" x14ac:dyDescent="0.25">
      <c r="C31" s="220"/>
      <c r="D31" s="220"/>
      <c r="E31" s="220"/>
      <c r="F31" s="220"/>
      <c r="H31" s="139"/>
      <c r="I31" s="139"/>
      <c r="J31" s="139"/>
      <c r="K31" s="139"/>
      <c r="L31" s="139"/>
      <c r="M31" s="139"/>
    </row>
    <row r="32" spans="2:29" ht="15" customHeight="1" thickBot="1" x14ac:dyDescent="0.3">
      <c r="H32" s="139"/>
      <c r="I32" s="139"/>
      <c r="J32" s="139"/>
      <c r="K32" s="139"/>
      <c r="L32" s="139"/>
      <c r="M32" s="139"/>
    </row>
    <row r="33" spans="2:13" x14ac:dyDescent="0.25">
      <c r="C33" s="755" t="s">
        <v>66</v>
      </c>
      <c r="D33" s="756"/>
      <c r="E33" s="756"/>
      <c r="F33" s="756"/>
      <c r="G33" s="756"/>
      <c r="H33" s="756"/>
      <c r="I33" s="757"/>
      <c r="J33" s="139"/>
      <c r="K33" s="139"/>
      <c r="L33" s="139"/>
      <c r="M33" s="139"/>
    </row>
    <row r="34" spans="2:13" ht="19.5" thickBot="1" x14ac:dyDescent="0.3">
      <c r="C34" s="758" t="s">
        <v>570</v>
      </c>
      <c r="D34" s="759"/>
      <c r="E34" s="759"/>
      <c r="F34" s="759"/>
      <c r="G34" s="759"/>
      <c r="H34" s="759"/>
      <c r="I34" s="760"/>
      <c r="J34" s="139"/>
      <c r="K34" s="139"/>
      <c r="L34" s="139"/>
      <c r="M34" s="139"/>
    </row>
    <row r="35" spans="2:13" ht="32.25" thickBot="1" x14ac:dyDescent="0.3">
      <c r="C35" s="224" t="s">
        <v>69</v>
      </c>
      <c r="D35" s="225" t="s">
        <v>571</v>
      </c>
      <c r="E35" s="225" t="s">
        <v>572</v>
      </c>
      <c r="F35" s="225" t="s">
        <v>573</v>
      </c>
      <c r="G35" s="225" t="s">
        <v>574</v>
      </c>
      <c r="H35" s="225" t="s">
        <v>575</v>
      </c>
      <c r="I35" s="226" t="s">
        <v>576</v>
      </c>
      <c r="J35" s="139"/>
      <c r="K35" s="139"/>
      <c r="L35" s="139"/>
      <c r="M35" s="139"/>
    </row>
    <row r="36" spans="2:13" ht="20.25" customHeight="1" x14ac:dyDescent="0.25">
      <c r="C36" s="227" t="s">
        <v>67</v>
      </c>
      <c r="D36" s="228"/>
      <c r="E36" s="228"/>
      <c r="F36" s="228"/>
      <c r="G36" s="228"/>
      <c r="H36" s="228"/>
      <c r="I36" s="229"/>
      <c r="J36" s="139"/>
      <c r="K36" s="139"/>
      <c r="L36" s="139"/>
      <c r="M36" s="139"/>
    </row>
    <row r="37" spans="2:13" ht="20.25" customHeight="1" x14ac:dyDescent="0.25">
      <c r="B37" s="187" t="s">
        <v>303</v>
      </c>
      <c r="C37" s="230" t="s">
        <v>577</v>
      </c>
      <c r="D37" s="231">
        <v>280</v>
      </c>
      <c r="E37" s="232">
        <f>D37*0.00045359</f>
        <v>0.12700520000000001</v>
      </c>
      <c r="F37" s="232">
        <f>D37/1020</f>
        <v>0.27450980392156865</v>
      </c>
      <c r="G37" s="233">
        <f>F37*0.00045359</f>
        <v>1.2451490196078432E-4</v>
      </c>
      <c r="H37" s="232">
        <f>F37/10</f>
        <v>2.7450980392156866E-2</v>
      </c>
      <c r="I37" s="234">
        <f>H37*0.00045359</f>
        <v>1.2451490196078434E-5</v>
      </c>
      <c r="J37" s="139"/>
      <c r="K37" s="139"/>
      <c r="L37" s="139"/>
      <c r="M37" s="139"/>
    </row>
    <row r="38" spans="2:13" ht="20.25" customHeight="1" x14ac:dyDescent="0.25">
      <c r="B38" s="187" t="s">
        <v>304</v>
      </c>
      <c r="C38" s="230" t="s">
        <v>578</v>
      </c>
      <c r="D38" s="231">
        <v>190</v>
      </c>
      <c r="E38" s="232">
        <f t="shared" ref="E38:E40" si="0">D38*0.00045359</f>
        <v>8.6182100000000011E-2</v>
      </c>
      <c r="F38" s="232">
        <f>D38/1020</f>
        <v>0.18627450980392157</v>
      </c>
      <c r="G38" s="233">
        <f t="shared" ref="G38:G40" si="1">F38*0.00045359</f>
        <v>8.4492254901960789E-5</v>
      </c>
      <c r="H38" s="232">
        <f>F38/10</f>
        <v>1.8627450980392157E-2</v>
      </c>
      <c r="I38" s="234">
        <f>H38*0.00045359</f>
        <v>8.4492254901960782E-6</v>
      </c>
      <c r="J38" s="139"/>
      <c r="K38" s="139"/>
      <c r="L38" s="139"/>
      <c r="M38" s="139"/>
    </row>
    <row r="39" spans="2:13" ht="20.25" customHeight="1" x14ac:dyDescent="0.35">
      <c r="B39" s="187" t="s">
        <v>579</v>
      </c>
      <c r="C39" s="230" t="s">
        <v>580</v>
      </c>
      <c r="D39" s="231">
        <v>140</v>
      </c>
      <c r="E39" s="232">
        <f t="shared" si="0"/>
        <v>6.3502600000000006E-2</v>
      </c>
      <c r="F39" s="232">
        <f>D39/1020</f>
        <v>0.13725490196078433</v>
      </c>
      <c r="G39" s="233">
        <f t="shared" si="1"/>
        <v>6.225745098039216E-5</v>
      </c>
      <c r="H39" s="232">
        <f>F39/10</f>
        <v>1.3725490196078433E-2</v>
      </c>
      <c r="I39" s="234">
        <f>H39*0.00045359</f>
        <v>6.2257450980392171E-6</v>
      </c>
      <c r="J39" s="139"/>
      <c r="K39" s="139"/>
      <c r="L39" s="139"/>
      <c r="M39" s="139"/>
    </row>
    <row r="40" spans="2:13" ht="20.25" customHeight="1" thickBot="1" x14ac:dyDescent="0.3">
      <c r="B40" s="187" t="s">
        <v>305</v>
      </c>
      <c r="C40" s="235" t="s">
        <v>68</v>
      </c>
      <c r="D40" s="236">
        <v>100</v>
      </c>
      <c r="E40" s="237">
        <f t="shared" si="0"/>
        <v>4.5359000000000003E-2</v>
      </c>
      <c r="F40" s="237">
        <f>D40/1020</f>
        <v>9.8039215686274508E-2</v>
      </c>
      <c r="G40" s="238">
        <f t="shared" si="1"/>
        <v>4.4469607843137257E-5</v>
      </c>
      <c r="H40" s="237">
        <f>F40/10</f>
        <v>9.8039215686274508E-3</v>
      </c>
      <c r="I40" s="239">
        <f>H40*0.00045359</f>
        <v>4.4469607843137257E-6</v>
      </c>
      <c r="J40" s="139"/>
      <c r="K40" s="139"/>
      <c r="L40" s="139"/>
      <c r="M40" s="139"/>
    </row>
    <row r="41" spans="2:13" ht="20.25" customHeight="1" x14ac:dyDescent="0.25">
      <c r="B41" s="240"/>
      <c r="C41" s="241" t="s">
        <v>206</v>
      </c>
      <c r="D41" s="772"/>
      <c r="E41" s="772"/>
      <c r="F41" s="772"/>
      <c r="G41" s="772"/>
      <c r="H41" s="772"/>
      <c r="I41" s="773"/>
      <c r="J41" s="139"/>
      <c r="K41" s="139"/>
      <c r="L41" s="139"/>
      <c r="M41" s="139"/>
    </row>
    <row r="42" spans="2:13" ht="20.25" customHeight="1" x14ac:dyDescent="0.25">
      <c r="B42" s="240" t="s">
        <v>306</v>
      </c>
      <c r="C42" s="242" t="s">
        <v>207</v>
      </c>
      <c r="D42" s="231">
        <v>100</v>
      </c>
      <c r="E42" s="232">
        <f>D42*0.00045359</f>
        <v>4.5359000000000003E-2</v>
      </c>
      <c r="F42" s="232">
        <f>D42/1020</f>
        <v>9.8039215686274508E-2</v>
      </c>
      <c r="G42" s="233">
        <f>F42*0.00045359</f>
        <v>4.4469607843137257E-5</v>
      </c>
      <c r="H42" s="232">
        <f>F42/10</f>
        <v>9.8039215686274508E-3</v>
      </c>
      <c r="I42" s="234">
        <f>H42*0.00045359</f>
        <v>4.4469607843137257E-6</v>
      </c>
      <c r="J42" s="139"/>
      <c r="K42" s="139"/>
      <c r="L42" s="139"/>
      <c r="M42" s="139"/>
    </row>
    <row r="43" spans="2:13" ht="20.25" customHeight="1" x14ac:dyDescent="0.35">
      <c r="B43" s="187" t="s">
        <v>581</v>
      </c>
      <c r="C43" s="242" t="s">
        <v>580</v>
      </c>
      <c r="D43" s="231">
        <v>50</v>
      </c>
      <c r="E43" s="232">
        <f>D43*0.00045359</f>
        <v>2.2679500000000002E-2</v>
      </c>
      <c r="F43" s="232">
        <f>D43/1020</f>
        <v>4.9019607843137254E-2</v>
      </c>
      <c r="G43" s="233">
        <f>F43*0.00045359</f>
        <v>2.2234803921568629E-5</v>
      </c>
      <c r="H43" s="232">
        <f>F43/10</f>
        <v>4.9019607843137254E-3</v>
      </c>
      <c r="I43" s="234">
        <f>H43*0.00045359</f>
        <v>2.2234803921568629E-6</v>
      </c>
      <c r="J43" s="139"/>
      <c r="K43" s="139"/>
      <c r="L43" s="139"/>
      <c r="M43" s="139"/>
    </row>
    <row r="44" spans="2:13" ht="35.25" thickBot="1" x14ac:dyDescent="0.4">
      <c r="B44" s="187" t="s">
        <v>582</v>
      </c>
      <c r="C44" s="243" t="s">
        <v>583</v>
      </c>
      <c r="D44" s="236">
        <v>32</v>
      </c>
      <c r="E44" s="237">
        <f>D44*0.00045359</f>
        <v>1.4514880000000001E-2</v>
      </c>
      <c r="F44" s="237">
        <f>D44/1020</f>
        <v>3.1372549019607843E-2</v>
      </c>
      <c r="G44" s="238">
        <f>F44*0.00045359</f>
        <v>1.4230274509803922E-5</v>
      </c>
      <c r="H44" s="237">
        <f>F44/10</f>
        <v>3.1372549019607842E-3</v>
      </c>
      <c r="I44" s="239">
        <f>H44*0.00045359</f>
        <v>1.4230274509803922E-6</v>
      </c>
      <c r="J44" s="139"/>
      <c r="K44" s="139"/>
      <c r="L44" s="139"/>
      <c r="M44" s="139"/>
    </row>
    <row r="45" spans="2:13" ht="20.25" customHeight="1" x14ac:dyDescent="0.25">
      <c r="B45" s="240"/>
      <c r="C45" s="241" t="s">
        <v>208</v>
      </c>
      <c r="D45" s="772"/>
      <c r="E45" s="772"/>
      <c r="F45" s="772"/>
      <c r="G45" s="772"/>
      <c r="H45" s="772"/>
      <c r="I45" s="773"/>
      <c r="J45" s="139"/>
      <c r="K45" s="139"/>
      <c r="L45" s="139"/>
      <c r="M45" s="139"/>
    </row>
    <row r="46" spans="2:13" ht="20.25" customHeight="1" x14ac:dyDescent="0.25">
      <c r="B46" s="240" t="s">
        <v>307</v>
      </c>
      <c r="C46" s="242" t="s">
        <v>207</v>
      </c>
      <c r="D46" s="231">
        <v>170</v>
      </c>
      <c r="E46" s="232">
        <f>D46*0.00045359</f>
        <v>7.7110300000000007E-2</v>
      </c>
      <c r="F46" s="232">
        <f>D46/1020</f>
        <v>0.16666666666666666</v>
      </c>
      <c r="G46" s="233">
        <f>F46*0.00045359</f>
        <v>7.5598333333333338E-5</v>
      </c>
      <c r="H46" s="232">
        <f>F46/10</f>
        <v>1.6666666666666666E-2</v>
      </c>
      <c r="I46" s="234">
        <f>H46*0.00045359</f>
        <v>7.5598333333333334E-6</v>
      </c>
      <c r="J46" s="139"/>
      <c r="K46" s="139"/>
      <c r="L46" s="139"/>
      <c r="M46" s="139"/>
    </row>
    <row r="47" spans="2:13" ht="20.25" customHeight="1" thickBot="1" x14ac:dyDescent="0.3">
      <c r="B47" s="187" t="s">
        <v>308</v>
      </c>
      <c r="C47" s="235" t="s">
        <v>68</v>
      </c>
      <c r="D47" s="236">
        <v>76</v>
      </c>
      <c r="E47" s="237">
        <f>D47*0.00045359</f>
        <v>3.4472840000000005E-2</v>
      </c>
      <c r="F47" s="237">
        <f>D47/1020</f>
        <v>7.4509803921568626E-2</v>
      </c>
      <c r="G47" s="238">
        <f>F47*0.00045359</f>
        <v>3.3796901960784313E-5</v>
      </c>
      <c r="H47" s="237">
        <f>F47/10</f>
        <v>7.4509803921568628E-3</v>
      </c>
      <c r="I47" s="239">
        <f>H47*0.00045359</f>
        <v>3.3796901960784315E-6</v>
      </c>
      <c r="J47" s="139"/>
      <c r="K47" s="139"/>
      <c r="L47" s="139"/>
      <c r="M47" s="139"/>
    </row>
    <row r="48" spans="2:13" ht="20.25" customHeight="1" thickBot="1" x14ac:dyDescent="0.3">
      <c r="C48" s="244" t="s">
        <v>209</v>
      </c>
      <c r="D48" s="245">
        <f>AVERAGE(D37:D40,D42:D44,D46:D47)</f>
        <v>126.44444444444444</v>
      </c>
      <c r="E48" s="246">
        <f t="shared" ref="E48:I48" si="2">AVERAGE(E37:E40,E42:E44,E46:E47)</f>
        <v>5.7353935555555555E-2</v>
      </c>
      <c r="F48" s="246">
        <f t="shared" si="2"/>
        <v>0.12396514161220044</v>
      </c>
      <c r="G48" s="247">
        <f t="shared" si="2"/>
        <v>5.6229348583877996E-5</v>
      </c>
      <c r="H48" s="246">
        <f>AVERAGE(H37:H40,H42:H44,H46:H47)</f>
        <v>1.2396514161220042E-2</v>
      </c>
      <c r="I48" s="248">
        <f t="shared" si="2"/>
        <v>5.6229348583878005E-6</v>
      </c>
      <c r="J48" s="139"/>
      <c r="K48" s="139"/>
      <c r="L48" s="139"/>
      <c r="M48" s="139"/>
    </row>
    <row r="49" spans="3:13" ht="20.25" customHeight="1" thickBot="1" x14ac:dyDescent="0.3">
      <c r="C49" s="758" t="s">
        <v>79</v>
      </c>
      <c r="D49" s="759"/>
      <c r="E49" s="759"/>
      <c r="F49" s="759"/>
      <c r="G49" s="759"/>
      <c r="H49" s="759"/>
      <c r="I49" s="760"/>
      <c r="J49" s="139"/>
      <c r="K49" s="139"/>
      <c r="L49" s="139"/>
      <c r="M49" s="139"/>
    </row>
    <row r="50" spans="3:13" ht="20.25" customHeight="1" x14ac:dyDescent="0.25">
      <c r="C50" s="249" t="s">
        <v>72</v>
      </c>
      <c r="D50" s="250" t="s">
        <v>584</v>
      </c>
      <c r="E50" s="250" t="s">
        <v>585</v>
      </c>
      <c r="F50" s="250" t="s">
        <v>73</v>
      </c>
      <c r="G50" s="250" t="s">
        <v>74</v>
      </c>
      <c r="H50" s="250" t="s">
        <v>75</v>
      </c>
      <c r="I50" s="251" t="s">
        <v>76</v>
      </c>
      <c r="J50" s="139"/>
      <c r="K50" s="139"/>
      <c r="L50" s="139"/>
      <c r="M50" s="139"/>
    </row>
    <row r="51" spans="3:13" ht="20.25" customHeight="1" x14ac:dyDescent="0.25">
      <c r="C51" s="252" t="s">
        <v>586</v>
      </c>
      <c r="D51" s="231">
        <v>7.6</v>
      </c>
      <c r="E51" s="232">
        <f>D51*0.00045359</f>
        <v>3.4472840000000001E-3</v>
      </c>
      <c r="F51" s="232">
        <f>D51/1020</f>
        <v>7.4509803921568628E-3</v>
      </c>
      <c r="G51" s="253">
        <f>F51*0.00045359</f>
        <v>3.3796901960784315E-6</v>
      </c>
      <c r="H51" s="254">
        <f>F51/10</f>
        <v>7.4509803921568628E-4</v>
      </c>
      <c r="I51" s="255">
        <f>H51*0.00045359</f>
        <v>3.3796901960784317E-7</v>
      </c>
      <c r="J51" s="139"/>
      <c r="K51" s="139"/>
      <c r="L51" s="139"/>
      <c r="M51" s="139"/>
    </row>
    <row r="52" spans="3:13" ht="20.25" customHeight="1" x14ac:dyDescent="0.25">
      <c r="C52" s="252" t="s">
        <v>587</v>
      </c>
      <c r="D52" s="231">
        <v>5.7</v>
      </c>
      <c r="E52" s="232">
        <f t="shared" ref="E52:E54" si="3">D52*0.00045359</f>
        <v>2.5854630000000001E-3</v>
      </c>
      <c r="F52" s="232">
        <f>D52/1020</f>
        <v>5.5882352941176473E-3</v>
      </c>
      <c r="G52" s="253">
        <f t="shared" ref="G52:G54" si="4">F52*0.00045359</f>
        <v>2.5347676470588238E-6</v>
      </c>
      <c r="H52" s="254">
        <f t="shared" ref="H52:H54" si="5">F52/10</f>
        <v>5.5882352941176471E-4</v>
      </c>
      <c r="I52" s="255">
        <f>H52*0.00045359</f>
        <v>2.5347676470588235E-7</v>
      </c>
      <c r="J52" s="139"/>
      <c r="K52" s="139"/>
      <c r="L52" s="139"/>
      <c r="M52" s="139"/>
    </row>
    <row r="53" spans="3:13" ht="20.25" customHeight="1" x14ac:dyDescent="0.25">
      <c r="C53" s="252" t="s">
        <v>588</v>
      </c>
      <c r="D53" s="231">
        <v>1.9</v>
      </c>
      <c r="E53" s="232">
        <f t="shared" si="3"/>
        <v>8.6182100000000003E-4</v>
      </c>
      <c r="F53" s="232">
        <f>D53/1020</f>
        <v>1.8627450980392157E-3</v>
      </c>
      <c r="G53" s="253">
        <f t="shared" si="4"/>
        <v>8.4492254901960787E-7</v>
      </c>
      <c r="H53" s="254">
        <f t="shared" si="5"/>
        <v>1.8627450980392157E-4</v>
      </c>
      <c r="I53" s="255">
        <f>H53*0.00045359</f>
        <v>8.4492254901960792E-8</v>
      </c>
      <c r="J53" s="139"/>
      <c r="K53" s="139"/>
      <c r="L53" s="139"/>
      <c r="M53" s="139"/>
    </row>
    <row r="54" spans="3:13" ht="20.25" customHeight="1" thickBot="1" x14ac:dyDescent="0.3">
      <c r="C54" s="256" t="s">
        <v>589</v>
      </c>
      <c r="D54" s="257">
        <v>8.1999999999999993</v>
      </c>
      <c r="E54" s="258">
        <f t="shared" si="3"/>
        <v>3.7194379999999998E-3</v>
      </c>
      <c r="F54" s="258">
        <f>D54/1020</f>
        <v>8.0392156862745083E-3</v>
      </c>
      <c r="G54" s="259">
        <f t="shared" si="4"/>
        <v>3.6465078431372544E-6</v>
      </c>
      <c r="H54" s="260">
        <f t="shared" si="5"/>
        <v>8.0392156862745087E-4</v>
      </c>
      <c r="I54" s="261">
        <f>H54*0.00045359</f>
        <v>3.6465078431372545E-7</v>
      </c>
      <c r="J54" s="139"/>
      <c r="K54" s="139"/>
      <c r="L54" s="139"/>
      <c r="M54" s="139"/>
    </row>
    <row r="55" spans="3:13" ht="20.25" customHeight="1" x14ac:dyDescent="0.25">
      <c r="C55" s="761" t="s">
        <v>590</v>
      </c>
      <c r="D55" s="762"/>
      <c r="E55" s="762"/>
      <c r="F55" s="762"/>
      <c r="G55" s="762"/>
      <c r="H55" s="762"/>
      <c r="I55" s="763"/>
      <c r="J55" s="139"/>
      <c r="K55" s="139"/>
      <c r="L55" s="139"/>
      <c r="M55" s="139"/>
    </row>
    <row r="56" spans="3:13" x14ac:dyDescent="0.25">
      <c r="C56" s="747"/>
      <c r="D56" s="748"/>
      <c r="E56" s="748"/>
      <c r="F56" s="748"/>
      <c r="G56" s="748"/>
      <c r="H56" s="748"/>
      <c r="I56" s="749"/>
      <c r="J56" s="139"/>
      <c r="K56" s="139"/>
      <c r="L56" s="139"/>
      <c r="M56" s="139"/>
    </row>
    <row r="57" spans="3:13" ht="33" customHeight="1" x14ac:dyDescent="0.25">
      <c r="C57" s="747" t="s">
        <v>591</v>
      </c>
      <c r="D57" s="748"/>
      <c r="E57" s="748"/>
      <c r="F57" s="748"/>
      <c r="G57" s="748"/>
      <c r="H57" s="748"/>
      <c r="I57" s="749"/>
      <c r="J57" s="139"/>
      <c r="K57" s="139"/>
      <c r="L57" s="139"/>
      <c r="M57" s="139"/>
    </row>
    <row r="58" spans="3:13" ht="43.5" customHeight="1" x14ac:dyDescent="0.25">
      <c r="C58" s="747" t="s">
        <v>592</v>
      </c>
      <c r="D58" s="748"/>
      <c r="E58" s="748"/>
      <c r="F58" s="748"/>
      <c r="G58" s="748"/>
      <c r="H58" s="748"/>
      <c r="I58" s="749"/>
      <c r="J58" s="139"/>
      <c r="K58" s="139"/>
      <c r="L58" s="139"/>
      <c r="M58" s="139"/>
    </row>
    <row r="59" spans="3:13" ht="31.5" customHeight="1" x14ac:dyDescent="0.25">
      <c r="C59" s="744" t="s">
        <v>593</v>
      </c>
      <c r="D59" s="745"/>
      <c r="E59" s="745"/>
      <c r="F59" s="745"/>
      <c r="G59" s="745"/>
      <c r="H59" s="745"/>
      <c r="I59" s="746"/>
      <c r="J59" s="139"/>
      <c r="K59" s="139"/>
      <c r="L59" s="139"/>
      <c r="M59" s="139"/>
    </row>
    <row r="60" spans="3:13" ht="49.5" customHeight="1" x14ac:dyDescent="0.25">
      <c r="C60" s="747" t="s">
        <v>594</v>
      </c>
      <c r="D60" s="748"/>
      <c r="E60" s="748"/>
      <c r="F60" s="748"/>
      <c r="G60" s="748"/>
      <c r="H60" s="748"/>
      <c r="I60" s="749"/>
      <c r="J60" s="139"/>
      <c r="K60" s="139"/>
      <c r="L60" s="139"/>
      <c r="M60" s="139"/>
    </row>
    <row r="61" spans="3:13" ht="20.100000000000001" customHeight="1" thickBot="1" x14ac:dyDescent="0.3">
      <c r="C61" s="750" t="s">
        <v>595</v>
      </c>
      <c r="D61" s="751"/>
      <c r="E61" s="751"/>
      <c r="F61" s="751"/>
      <c r="G61" s="751"/>
      <c r="H61" s="751"/>
      <c r="I61" s="752"/>
      <c r="J61" s="139"/>
      <c r="K61" s="139"/>
      <c r="L61" s="139"/>
      <c r="M61" s="139"/>
    </row>
    <row r="62" spans="3:13" x14ac:dyDescent="0.25">
      <c r="C62" s="207" t="s">
        <v>256</v>
      </c>
      <c r="D62" s="208"/>
      <c r="E62" s="208"/>
      <c r="F62" s="208"/>
      <c r="G62" s="208"/>
      <c r="H62" s="208"/>
      <c r="I62" s="209"/>
      <c r="J62" s="139"/>
      <c r="K62" s="139"/>
      <c r="L62" s="139"/>
      <c r="M62" s="139"/>
    </row>
    <row r="63" spans="3:13" x14ac:dyDescent="0.25">
      <c r="C63" s="262" t="s">
        <v>596</v>
      </c>
      <c r="D63" s="222"/>
      <c r="E63" s="222"/>
      <c r="F63" s="222"/>
      <c r="G63" s="222"/>
      <c r="H63" s="222"/>
      <c r="I63" s="263"/>
      <c r="J63" s="139"/>
      <c r="K63" s="139"/>
      <c r="L63" s="139"/>
      <c r="M63" s="139"/>
    </row>
    <row r="64" spans="3:13" x14ac:dyDescent="0.25">
      <c r="C64" s="262" t="s">
        <v>263</v>
      </c>
      <c r="I64" s="221"/>
      <c r="J64" s="264"/>
      <c r="K64" s="264"/>
      <c r="L64" s="264"/>
      <c r="M64" s="264"/>
    </row>
    <row r="65" spans="3:13" x14ac:dyDescent="0.25">
      <c r="C65" s="265" t="s">
        <v>264</v>
      </c>
      <c r="E65" s="264"/>
      <c r="I65" s="221"/>
      <c r="J65" s="264"/>
      <c r="K65" s="264"/>
      <c r="L65" s="264"/>
      <c r="M65" s="264"/>
    </row>
    <row r="66" spans="3:13" ht="6.75" customHeight="1" x14ac:dyDescent="0.25">
      <c r="C66" s="262"/>
      <c r="D66" s="266"/>
      <c r="E66" s="222"/>
      <c r="F66" s="222"/>
      <c r="G66" s="222"/>
      <c r="H66" s="222"/>
      <c r="I66" s="263"/>
      <c r="J66" s="139"/>
      <c r="K66" s="139"/>
      <c r="L66" s="139"/>
      <c r="M66" s="139"/>
    </row>
    <row r="67" spans="3:13" x14ac:dyDescent="0.25">
      <c r="C67" s="215" t="s">
        <v>265</v>
      </c>
      <c r="D67" s="216"/>
      <c r="E67" s="216"/>
      <c r="F67" s="216"/>
      <c r="G67" s="216"/>
      <c r="H67" s="216"/>
      <c r="I67" s="263"/>
      <c r="J67" s="139"/>
      <c r="K67" s="139"/>
      <c r="L67" s="139"/>
      <c r="M67" s="139"/>
    </row>
    <row r="68" spans="3:13" x14ac:dyDescent="0.25">
      <c r="C68" s="764" t="s">
        <v>266</v>
      </c>
      <c r="D68" s="765"/>
      <c r="E68" s="216"/>
      <c r="F68" s="216"/>
      <c r="G68" s="216"/>
      <c r="H68" s="216"/>
      <c r="I68" s="263"/>
      <c r="J68" s="139"/>
      <c r="K68" s="139"/>
      <c r="L68" s="139"/>
      <c r="M68" s="139"/>
    </row>
    <row r="69" spans="3:13" ht="6.75" customHeight="1" x14ac:dyDescent="0.25">
      <c r="C69" s="215"/>
      <c r="D69" s="216"/>
      <c r="E69" s="216"/>
      <c r="F69" s="216"/>
      <c r="G69" s="216"/>
      <c r="H69" s="216"/>
      <c r="I69" s="263"/>
      <c r="J69" s="139"/>
      <c r="K69" s="139"/>
      <c r="L69" s="139"/>
      <c r="M69" s="139"/>
    </row>
    <row r="70" spans="3:13" x14ac:dyDescent="0.25">
      <c r="C70" s="215" t="s">
        <v>267</v>
      </c>
      <c r="D70" s="216"/>
      <c r="E70" s="216"/>
      <c r="F70" s="216"/>
      <c r="G70" s="216"/>
      <c r="H70" s="216"/>
      <c r="I70" s="263"/>
      <c r="J70" s="139"/>
      <c r="K70" s="139"/>
      <c r="L70" s="139"/>
      <c r="M70" s="139"/>
    </row>
    <row r="71" spans="3:13" ht="16.5" thickBot="1" x14ac:dyDescent="0.3">
      <c r="C71" s="790" t="s">
        <v>268</v>
      </c>
      <c r="D71" s="791"/>
      <c r="E71" s="267"/>
      <c r="F71" s="267"/>
      <c r="G71" s="267"/>
      <c r="H71" s="267"/>
      <c r="I71" s="268"/>
      <c r="J71" s="139"/>
      <c r="K71" s="139"/>
      <c r="L71" s="139"/>
      <c r="M71" s="139"/>
    </row>
    <row r="72" spans="3:13" x14ac:dyDescent="0.25">
      <c r="C72" s="269"/>
      <c r="D72" s="269"/>
      <c r="E72" s="269"/>
      <c r="F72" s="269"/>
      <c r="G72" s="269"/>
      <c r="H72" s="269"/>
      <c r="I72" s="269"/>
      <c r="J72" s="139"/>
      <c r="K72" s="139"/>
      <c r="L72" s="139"/>
      <c r="M72" s="139"/>
    </row>
    <row r="73" spans="3:13" ht="16.5" thickBot="1" x14ac:dyDescent="0.3">
      <c r="C73" s="270"/>
      <c r="D73" s="270"/>
      <c r="E73" s="270"/>
      <c r="F73" s="270"/>
      <c r="G73" s="270"/>
      <c r="H73" s="139"/>
      <c r="I73" s="139"/>
      <c r="J73" s="139"/>
      <c r="K73" s="139"/>
      <c r="L73" s="139"/>
      <c r="M73" s="139"/>
    </row>
    <row r="74" spans="3:13" ht="20.25" customHeight="1" thickBot="1" x14ac:dyDescent="0.3">
      <c r="C74" s="741" t="s">
        <v>80</v>
      </c>
      <c r="D74" s="742"/>
      <c r="E74" s="742"/>
      <c r="F74" s="742"/>
      <c r="G74" s="743"/>
      <c r="H74" s="139"/>
      <c r="I74" s="139"/>
      <c r="J74" s="139"/>
      <c r="K74" s="139"/>
      <c r="L74" s="139"/>
      <c r="M74" s="139"/>
    </row>
    <row r="75" spans="3:13" ht="20.25" customHeight="1" x14ac:dyDescent="0.25">
      <c r="C75" s="249" t="s">
        <v>72</v>
      </c>
      <c r="D75" s="271" t="s">
        <v>70</v>
      </c>
      <c r="E75" s="271" t="s">
        <v>71</v>
      </c>
      <c r="F75" s="271" t="s">
        <v>64</v>
      </c>
      <c r="G75" s="272" t="s">
        <v>65</v>
      </c>
      <c r="H75" s="139"/>
      <c r="I75" s="139"/>
      <c r="J75" s="139"/>
      <c r="K75" s="139"/>
      <c r="L75" s="139"/>
      <c r="M75" s="139"/>
    </row>
    <row r="76" spans="3:13" ht="20.25" customHeight="1" x14ac:dyDescent="0.25">
      <c r="C76" s="273" t="s">
        <v>77</v>
      </c>
      <c r="D76" s="233">
        <v>9.0000000000000002E-6</v>
      </c>
      <c r="E76" s="274">
        <v>8.9999999999999995E-9</v>
      </c>
      <c r="F76" s="232">
        <v>2.0400000000000001E-2</v>
      </c>
      <c r="G76" s="275">
        <v>2.0400000000000001E-5</v>
      </c>
      <c r="H76" s="139"/>
      <c r="I76" s="139"/>
      <c r="J76" s="139"/>
      <c r="K76" s="139"/>
      <c r="L76" s="139"/>
      <c r="M76" s="139"/>
    </row>
    <row r="77" spans="3:13" ht="20.25" customHeight="1" x14ac:dyDescent="0.25">
      <c r="C77" s="273" t="s">
        <v>597</v>
      </c>
      <c r="D77" s="233">
        <v>5.8E-5</v>
      </c>
      <c r="E77" s="274">
        <v>5.8000000000000003E-8</v>
      </c>
      <c r="F77" s="232">
        <v>0.128</v>
      </c>
      <c r="G77" s="275">
        <v>1.2799999999999999E-4</v>
      </c>
      <c r="H77" s="139"/>
      <c r="I77" s="139"/>
      <c r="J77" s="139"/>
      <c r="K77" s="139"/>
      <c r="L77" s="139"/>
      <c r="M77" s="139"/>
    </row>
    <row r="78" spans="3:13" ht="20.25" customHeight="1" x14ac:dyDescent="0.25">
      <c r="C78" s="273" t="s">
        <v>78</v>
      </c>
      <c r="D78" s="233">
        <v>1.7E-5</v>
      </c>
      <c r="E78" s="274">
        <v>1.7E-8</v>
      </c>
      <c r="F78" s="232">
        <v>3.78E-2</v>
      </c>
      <c r="G78" s="275">
        <v>3.7799999999999997E-5</v>
      </c>
      <c r="H78" s="139"/>
      <c r="I78" s="139"/>
      <c r="J78" s="139"/>
      <c r="K78" s="139"/>
      <c r="L78" s="139"/>
      <c r="M78" s="139"/>
    </row>
    <row r="79" spans="3:13" ht="20.25" customHeight="1" x14ac:dyDescent="0.25">
      <c r="C79" s="273" t="s">
        <v>598</v>
      </c>
      <c r="D79" s="233">
        <v>1.5999999999999999E-5</v>
      </c>
      <c r="E79" s="274">
        <v>1.6000000000000001E-8</v>
      </c>
      <c r="F79" s="232">
        <v>3.5299999999999998E-2</v>
      </c>
      <c r="G79" s="275">
        <v>3.5299999999999997E-5</v>
      </c>
      <c r="H79" s="139"/>
      <c r="I79" s="139"/>
      <c r="J79" s="139"/>
      <c r="K79" s="139"/>
      <c r="L79" s="139"/>
      <c r="M79" s="139"/>
    </row>
    <row r="80" spans="3:13" ht="20.25" customHeight="1" thickBot="1" x14ac:dyDescent="0.3">
      <c r="C80" s="276" t="s">
        <v>599</v>
      </c>
      <c r="D80" s="238">
        <v>1.5E-5</v>
      </c>
      <c r="E80" s="277">
        <v>1.4999999999999999E-8</v>
      </c>
      <c r="F80" s="237">
        <v>3.2099999999999997E-2</v>
      </c>
      <c r="G80" s="278">
        <v>3.2100000000000001E-5</v>
      </c>
      <c r="H80" s="139"/>
      <c r="I80" s="139"/>
      <c r="J80" s="139"/>
      <c r="K80" s="139"/>
      <c r="L80" s="139"/>
      <c r="M80" s="139"/>
    </row>
    <row r="81" spans="3:13" ht="20.25" customHeight="1" x14ac:dyDescent="0.25">
      <c r="C81" s="207" t="s">
        <v>256</v>
      </c>
      <c r="D81" s="208"/>
      <c r="E81" s="208"/>
      <c r="F81" s="208"/>
      <c r="G81" s="209"/>
      <c r="H81" s="139"/>
      <c r="I81" s="139"/>
      <c r="J81" s="139"/>
      <c r="K81" s="139"/>
      <c r="L81" s="139"/>
      <c r="M81" s="139"/>
    </row>
    <row r="82" spans="3:13" x14ac:dyDescent="0.25">
      <c r="C82" s="792" t="s">
        <v>269</v>
      </c>
      <c r="D82" s="793"/>
      <c r="E82" s="793"/>
      <c r="F82" s="793"/>
      <c r="G82" s="794"/>
      <c r="H82" s="210"/>
      <c r="I82" s="210"/>
      <c r="J82" s="210"/>
      <c r="K82" s="210"/>
      <c r="L82" s="210"/>
      <c r="M82" s="139"/>
    </row>
    <row r="83" spans="3:13" x14ac:dyDescent="0.25">
      <c r="C83" s="781"/>
      <c r="D83" s="782"/>
      <c r="E83" s="782"/>
      <c r="F83" s="782"/>
      <c r="G83" s="783"/>
      <c r="H83" s="210"/>
      <c r="I83" s="210"/>
      <c r="J83" s="210"/>
      <c r="K83" s="210"/>
      <c r="L83" s="210"/>
      <c r="M83" s="139"/>
    </row>
    <row r="84" spans="3:13" x14ac:dyDescent="0.25">
      <c r="C84" s="781"/>
      <c r="D84" s="782"/>
      <c r="E84" s="782"/>
      <c r="F84" s="782"/>
      <c r="G84" s="783"/>
      <c r="H84" s="210"/>
      <c r="I84" s="210"/>
      <c r="J84" s="210"/>
      <c r="K84" s="210"/>
      <c r="L84" s="210"/>
      <c r="M84" s="139"/>
    </row>
    <row r="85" spans="3:13" ht="15.75" customHeight="1" x14ac:dyDescent="0.25">
      <c r="C85" s="784" t="s">
        <v>270</v>
      </c>
      <c r="D85" s="785"/>
      <c r="E85" s="785"/>
      <c r="F85" s="785"/>
      <c r="G85" s="786"/>
      <c r="H85" s="216"/>
      <c r="I85" s="216"/>
      <c r="J85" s="216"/>
      <c r="K85" s="216"/>
      <c r="L85" s="216"/>
      <c r="M85" s="139"/>
    </row>
    <row r="86" spans="3:13" x14ac:dyDescent="0.25">
      <c r="C86" s="784"/>
      <c r="D86" s="785"/>
      <c r="E86" s="785"/>
      <c r="F86" s="785"/>
      <c r="G86" s="786"/>
      <c r="H86" s="216"/>
      <c r="I86" s="216"/>
      <c r="J86" s="216"/>
      <c r="K86" s="216"/>
      <c r="L86" s="216"/>
      <c r="M86" s="139"/>
    </row>
    <row r="87" spans="3:13" ht="6.75" customHeight="1" x14ac:dyDescent="0.25">
      <c r="C87" s="215"/>
      <c r="D87" s="216"/>
      <c r="E87" s="216"/>
      <c r="F87" s="216"/>
      <c r="G87" s="217"/>
      <c r="H87" s="216"/>
      <c r="I87" s="216"/>
      <c r="J87" s="216"/>
      <c r="K87" s="216"/>
      <c r="L87" s="216"/>
      <c r="M87" s="139"/>
    </row>
    <row r="88" spans="3:13" x14ac:dyDescent="0.25">
      <c r="C88" s="787" t="s">
        <v>271</v>
      </c>
      <c r="D88" s="788"/>
      <c r="E88" s="788"/>
      <c r="F88" s="788"/>
      <c r="G88" s="789"/>
      <c r="H88" s="216"/>
      <c r="I88" s="216"/>
      <c r="J88" s="216"/>
      <c r="K88" s="216"/>
      <c r="L88" s="216"/>
      <c r="M88" s="139"/>
    </row>
    <row r="89" spans="3:13" x14ac:dyDescent="0.25">
      <c r="C89" s="787"/>
      <c r="D89" s="788"/>
      <c r="E89" s="788"/>
      <c r="F89" s="788"/>
      <c r="G89" s="789"/>
      <c r="H89" s="216"/>
      <c r="I89" s="216"/>
      <c r="J89" s="216"/>
      <c r="K89" s="216"/>
      <c r="L89" s="216"/>
      <c r="M89" s="139"/>
    </row>
    <row r="90" spans="3:13" ht="16.5" thickBot="1" x14ac:dyDescent="0.3">
      <c r="C90" s="279" t="s">
        <v>262</v>
      </c>
      <c r="D90" s="267"/>
      <c r="E90" s="267"/>
      <c r="F90" s="267"/>
      <c r="G90" s="280"/>
      <c r="H90" s="216"/>
      <c r="I90" s="216"/>
      <c r="J90" s="216"/>
      <c r="K90" s="216"/>
      <c r="L90" s="216"/>
      <c r="M90" s="139"/>
    </row>
    <row r="91" spans="3:13" x14ac:dyDescent="0.25">
      <c r="C91" s="281"/>
      <c r="D91" s="282"/>
      <c r="E91" s="283"/>
      <c r="F91" s="284"/>
      <c r="G91" s="282"/>
      <c r="H91" s="139"/>
      <c r="I91" s="139"/>
      <c r="J91" s="139"/>
      <c r="K91" s="139"/>
      <c r="L91" s="139"/>
      <c r="M91" s="139"/>
    </row>
    <row r="92" spans="3:13" ht="16.5" thickBot="1" x14ac:dyDescent="0.3">
      <c r="C92" s="187"/>
      <c r="D92" s="187"/>
      <c r="E92" s="187"/>
      <c r="F92" s="187"/>
      <c r="G92" s="187"/>
      <c r="H92" s="139"/>
      <c r="I92" s="139"/>
      <c r="J92" s="139"/>
      <c r="K92" s="139"/>
      <c r="L92" s="139"/>
      <c r="M92" s="139"/>
    </row>
    <row r="93" spans="3:13" s="187" customFormat="1" ht="15" customHeight="1" thickBot="1" x14ac:dyDescent="0.3">
      <c r="C93" s="776" t="s">
        <v>124</v>
      </c>
      <c r="D93" s="777"/>
      <c r="E93" s="777"/>
      <c r="F93" s="777"/>
      <c r="G93" s="777"/>
      <c r="H93" s="777"/>
      <c r="I93" s="777"/>
      <c r="J93" s="778"/>
      <c r="K93" s="139"/>
      <c r="L93" s="139"/>
      <c r="M93" s="139"/>
    </row>
    <row r="94" spans="3:13" s="187" customFormat="1" ht="33.75" customHeight="1" x14ac:dyDescent="0.25">
      <c r="C94" s="285"/>
      <c r="D94" s="286" t="s">
        <v>125</v>
      </c>
      <c r="E94" s="370" t="s">
        <v>126</v>
      </c>
      <c r="F94" s="774" t="s">
        <v>256</v>
      </c>
      <c r="G94" s="774"/>
      <c r="H94" s="774"/>
      <c r="I94" s="774"/>
      <c r="J94" s="775"/>
      <c r="K94" s="139"/>
      <c r="L94" s="139"/>
      <c r="M94" s="139"/>
    </row>
    <row r="95" spans="3:13" s="187" customFormat="1" ht="15" customHeight="1" x14ac:dyDescent="0.25">
      <c r="C95" s="287" t="s">
        <v>127</v>
      </c>
      <c r="D95" s="288">
        <v>3327.7550000000001</v>
      </c>
      <c r="E95" s="288" t="s">
        <v>128</v>
      </c>
      <c r="F95" s="766" t="s">
        <v>272</v>
      </c>
      <c r="G95" s="766"/>
      <c r="H95" s="766"/>
      <c r="I95" s="766"/>
      <c r="J95" s="767"/>
      <c r="K95" s="139"/>
      <c r="L95" s="139"/>
      <c r="M95" s="139"/>
    </row>
    <row r="96" spans="3:13" s="187" customFormat="1" ht="15" customHeight="1" x14ac:dyDescent="0.25">
      <c r="C96" s="287" t="s">
        <v>129</v>
      </c>
      <c r="D96" s="288">
        <v>1810</v>
      </c>
      <c r="E96" s="288" t="s">
        <v>128</v>
      </c>
      <c r="F96" s="766" t="s">
        <v>273</v>
      </c>
      <c r="G96" s="766"/>
      <c r="H96" s="766"/>
      <c r="I96" s="766"/>
      <c r="J96" s="767"/>
      <c r="K96" s="139"/>
      <c r="L96" s="139"/>
      <c r="M96" s="139"/>
    </row>
    <row r="97" spans="3:13" s="187" customFormat="1" ht="15" customHeight="1" x14ac:dyDescent="0.25">
      <c r="C97" s="287" t="s">
        <v>130</v>
      </c>
      <c r="D97" s="288">
        <v>1430</v>
      </c>
      <c r="E97" s="288" t="s">
        <v>128</v>
      </c>
      <c r="F97" s="766" t="s">
        <v>274</v>
      </c>
      <c r="G97" s="766"/>
      <c r="H97" s="766"/>
      <c r="I97" s="766"/>
      <c r="J97" s="767"/>
      <c r="K97" s="139"/>
      <c r="L97" s="139"/>
      <c r="M97" s="139"/>
    </row>
    <row r="98" spans="3:13" s="187" customFormat="1" ht="15" customHeight="1" x14ac:dyDescent="0.25">
      <c r="C98" s="287" t="s">
        <v>131</v>
      </c>
      <c r="D98" s="288">
        <v>3900</v>
      </c>
      <c r="E98" s="288" t="s">
        <v>128</v>
      </c>
      <c r="F98" s="766" t="s">
        <v>273</v>
      </c>
      <c r="G98" s="766"/>
      <c r="H98" s="766"/>
      <c r="I98" s="766"/>
      <c r="J98" s="767"/>
      <c r="K98" s="139"/>
      <c r="L98" s="139"/>
      <c r="M98" s="139"/>
    </row>
    <row r="99" spans="3:13" s="187" customFormat="1" ht="15" customHeight="1" x14ac:dyDescent="0.25">
      <c r="C99" s="287" t="s">
        <v>132</v>
      </c>
      <c r="D99" s="288">
        <v>2107</v>
      </c>
      <c r="E99" s="288" t="s">
        <v>128</v>
      </c>
      <c r="F99" s="766" t="s">
        <v>273</v>
      </c>
      <c r="G99" s="766"/>
      <c r="H99" s="766"/>
      <c r="I99" s="766"/>
      <c r="J99" s="767"/>
      <c r="K99" s="139"/>
      <c r="L99" s="139"/>
      <c r="M99" s="139"/>
    </row>
    <row r="100" spans="3:13" s="187" customFormat="1" ht="15" customHeight="1" x14ac:dyDescent="0.25">
      <c r="C100" s="287" t="s">
        <v>279</v>
      </c>
      <c r="D100" s="288">
        <v>3985</v>
      </c>
      <c r="E100" s="288" t="s">
        <v>128</v>
      </c>
      <c r="F100" s="766" t="s">
        <v>273</v>
      </c>
      <c r="G100" s="766"/>
      <c r="H100" s="766"/>
      <c r="I100" s="766"/>
      <c r="J100" s="767"/>
      <c r="K100" s="139"/>
      <c r="L100" s="139"/>
      <c r="M100" s="139"/>
    </row>
    <row r="101" spans="3:13" s="187" customFormat="1" ht="15" customHeight="1" x14ac:dyDescent="0.25">
      <c r="C101" s="287" t="s">
        <v>133</v>
      </c>
      <c r="D101" s="288">
        <v>4750</v>
      </c>
      <c r="E101" s="288" t="s">
        <v>128</v>
      </c>
      <c r="F101" s="766" t="s">
        <v>273</v>
      </c>
      <c r="G101" s="766"/>
      <c r="H101" s="766"/>
      <c r="I101" s="766"/>
      <c r="J101" s="767"/>
      <c r="K101" s="139"/>
      <c r="L101" s="139"/>
      <c r="M101" s="139"/>
    </row>
    <row r="102" spans="3:13" s="187" customFormat="1" ht="15" customHeight="1" x14ac:dyDescent="0.25">
      <c r="C102" s="287" t="s">
        <v>134</v>
      </c>
      <c r="D102" s="288">
        <v>10900</v>
      </c>
      <c r="E102" s="288" t="s">
        <v>128</v>
      </c>
      <c r="F102" s="766" t="s">
        <v>273</v>
      </c>
      <c r="G102" s="766"/>
      <c r="H102" s="766"/>
      <c r="I102" s="766"/>
      <c r="J102" s="767"/>
      <c r="K102" s="139"/>
      <c r="L102" s="139"/>
      <c r="M102" s="139"/>
    </row>
    <row r="103" spans="3:13" s="187" customFormat="1" ht="15" customHeight="1" x14ac:dyDescent="0.25">
      <c r="C103" s="287" t="s">
        <v>135</v>
      </c>
      <c r="D103" s="288">
        <v>14400</v>
      </c>
      <c r="E103" s="288" t="s">
        <v>128</v>
      </c>
      <c r="F103" s="766" t="s">
        <v>273</v>
      </c>
      <c r="G103" s="766"/>
      <c r="H103" s="766"/>
      <c r="I103" s="766"/>
      <c r="J103" s="767"/>
      <c r="K103" s="139"/>
      <c r="L103" s="139"/>
      <c r="M103" s="139"/>
    </row>
    <row r="104" spans="3:13" s="187" customFormat="1" ht="15" customHeight="1" x14ac:dyDescent="0.25">
      <c r="C104" s="287" t="s">
        <v>136</v>
      </c>
      <c r="D104" s="288">
        <v>7140</v>
      </c>
      <c r="E104" s="288" t="s">
        <v>128</v>
      </c>
      <c r="F104" s="766" t="s">
        <v>273</v>
      </c>
      <c r="G104" s="766"/>
      <c r="H104" s="766"/>
      <c r="I104" s="766"/>
      <c r="J104" s="767"/>
      <c r="K104" s="139"/>
      <c r="L104" s="139"/>
      <c r="M104" s="139"/>
    </row>
    <row r="105" spans="3:13" s="187" customFormat="1" ht="15" customHeight="1" x14ac:dyDescent="0.25">
      <c r="C105" s="287" t="s">
        <v>137</v>
      </c>
      <c r="D105" s="288">
        <v>7390</v>
      </c>
      <c r="E105" s="288" t="s">
        <v>128</v>
      </c>
      <c r="F105" s="766" t="s">
        <v>273</v>
      </c>
      <c r="G105" s="766"/>
      <c r="H105" s="766"/>
      <c r="I105" s="766"/>
      <c r="J105" s="767"/>
      <c r="K105" s="139"/>
      <c r="L105" s="139"/>
      <c r="M105" s="139"/>
    </row>
    <row r="106" spans="3:13" s="187" customFormat="1" ht="15" customHeight="1" x14ac:dyDescent="0.25">
      <c r="C106" s="287" t="s">
        <v>138</v>
      </c>
      <c r="D106" s="288">
        <v>14800</v>
      </c>
      <c r="E106" s="288" t="s">
        <v>128</v>
      </c>
      <c r="F106" s="766" t="s">
        <v>273</v>
      </c>
      <c r="G106" s="766"/>
      <c r="H106" s="766"/>
      <c r="I106" s="766"/>
      <c r="J106" s="767"/>
      <c r="K106" s="139"/>
      <c r="L106" s="139"/>
      <c r="M106" s="139"/>
    </row>
    <row r="107" spans="3:13" s="187" customFormat="1" x14ac:dyDescent="0.25">
      <c r="C107" s="287" t="s">
        <v>139</v>
      </c>
      <c r="D107" s="288">
        <v>675</v>
      </c>
      <c r="E107" s="288" t="s">
        <v>128</v>
      </c>
      <c r="F107" s="766" t="s">
        <v>273</v>
      </c>
      <c r="G107" s="766"/>
      <c r="H107" s="766"/>
      <c r="I107" s="766"/>
      <c r="J107" s="767"/>
      <c r="K107" s="139"/>
      <c r="L107" s="139"/>
      <c r="M107" s="139"/>
    </row>
    <row r="108" spans="3:13" s="187" customFormat="1" x14ac:dyDescent="0.25">
      <c r="C108" s="287" t="s">
        <v>140</v>
      </c>
      <c r="D108" s="288">
        <v>6130</v>
      </c>
      <c r="E108" s="288" t="s">
        <v>128</v>
      </c>
      <c r="F108" s="766" t="s">
        <v>273</v>
      </c>
      <c r="G108" s="766"/>
      <c r="H108" s="766"/>
      <c r="I108" s="766"/>
      <c r="J108" s="767"/>
      <c r="K108" s="139"/>
      <c r="L108" s="139"/>
      <c r="M108" s="139"/>
    </row>
    <row r="109" spans="3:13" s="187" customFormat="1" x14ac:dyDescent="0.25">
      <c r="C109" s="287" t="s">
        <v>141</v>
      </c>
      <c r="D109" s="288">
        <v>10000</v>
      </c>
      <c r="E109" s="288" t="s">
        <v>128</v>
      </c>
      <c r="F109" s="766" t="s">
        <v>273</v>
      </c>
      <c r="G109" s="766"/>
      <c r="H109" s="766"/>
      <c r="I109" s="766"/>
      <c r="J109" s="767"/>
      <c r="K109" s="139"/>
      <c r="L109" s="139"/>
      <c r="M109" s="139"/>
    </row>
    <row r="110" spans="3:13" s="187" customFormat="1" x14ac:dyDescent="0.25">
      <c r="C110" s="287" t="s">
        <v>142</v>
      </c>
      <c r="D110" s="288">
        <v>7370</v>
      </c>
      <c r="E110" s="288" t="s">
        <v>128</v>
      </c>
      <c r="F110" s="766" t="s">
        <v>273</v>
      </c>
      <c r="G110" s="766"/>
      <c r="H110" s="766"/>
      <c r="I110" s="766"/>
      <c r="J110" s="767"/>
      <c r="K110" s="139"/>
      <c r="L110" s="139"/>
      <c r="M110" s="139"/>
    </row>
    <row r="111" spans="3:13" s="187" customFormat="1" x14ac:dyDescent="0.25">
      <c r="C111" s="287" t="s">
        <v>143</v>
      </c>
      <c r="D111" s="288">
        <v>12200</v>
      </c>
      <c r="E111" s="288" t="s">
        <v>128</v>
      </c>
      <c r="F111" s="766" t="s">
        <v>273</v>
      </c>
      <c r="G111" s="766"/>
      <c r="H111" s="766"/>
      <c r="I111" s="766"/>
      <c r="J111" s="767"/>
      <c r="K111" s="139"/>
      <c r="L111" s="139"/>
      <c r="M111" s="139"/>
    </row>
    <row r="112" spans="3:13" s="187" customFormat="1" x14ac:dyDescent="0.25">
      <c r="C112" s="287" t="s">
        <v>144</v>
      </c>
      <c r="D112" s="288">
        <v>77</v>
      </c>
      <c r="E112" s="288" t="s">
        <v>128</v>
      </c>
      <c r="F112" s="766" t="s">
        <v>273</v>
      </c>
      <c r="G112" s="766"/>
      <c r="H112" s="766"/>
      <c r="I112" s="766"/>
      <c r="J112" s="767"/>
      <c r="K112" s="139"/>
      <c r="L112" s="139"/>
      <c r="M112" s="139"/>
    </row>
    <row r="113" spans="3:13" s="187" customFormat="1" x14ac:dyDescent="0.25">
      <c r="C113" s="287" t="s">
        <v>145</v>
      </c>
      <c r="D113" s="288">
        <v>609</v>
      </c>
      <c r="E113" s="288" t="s">
        <v>128</v>
      </c>
      <c r="F113" s="766" t="s">
        <v>273</v>
      </c>
      <c r="G113" s="766"/>
      <c r="H113" s="766"/>
      <c r="I113" s="766"/>
      <c r="J113" s="767"/>
      <c r="K113" s="139"/>
      <c r="L113" s="139"/>
      <c r="M113" s="139"/>
    </row>
    <row r="114" spans="3:13" s="187" customFormat="1" x14ac:dyDescent="0.25">
      <c r="C114" s="287" t="s">
        <v>146</v>
      </c>
      <c r="D114" s="288">
        <v>3500</v>
      </c>
      <c r="E114" s="288" t="s">
        <v>128</v>
      </c>
      <c r="F114" s="766" t="s">
        <v>273</v>
      </c>
      <c r="G114" s="766"/>
      <c r="H114" s="766"/>
      <c r="I114" s="766"/>
      <c r="J114" s="767"/>
      <c r="K114" s="139"/>
      <c r="L114" s="139"/>
      <c r="M114" s="139"/>
    </row>
    <row r="115" spans="3:13" s="187" customFormat="1" x14ac:dyDescent="0.25">
      <c r="C115" s="287" t="s">
        <v>147</v>
      </c>
      <c r="D115" s="288">
        <v>725</v>
      </c>
      <c r="E115" s="288" t="s">
        <v>128</v>
      </c>
      <c r="F115" s="766" t="s">
        <v>273</v>
      </c>
      <c r="G115" s="766"/>
      <c r="H115" s="766"/>
      <c r="I115" s="766"/>
      <c r="J115" s="767"/>
      <c r="K115" s="139"/>
      <c r="L115" s="139"/>
      <c r="M115" s="139"/>
    </row>
    <row r="116" spans="3:13" s="187" customFormat="1" x14ac:dyDescent="0.25">
      <c r="C116" s="287" t="s">
        <v>148</v>
      </c>
      <c r="D116" s="288">
        <v>2310</v>
      </c>
      <c r="E116" s="288" t="s">
        <v>128</v>
      </c>
      <c r="F116" s="766" t="s">
        <v>273</v>
      </c>
      <c r="G116" s="766"/>
      <c r="H116" s="766"/>
      <c r="I116" s="766"/>
      <c r="J116" s="767"/>
      <c r="K116" s="139"/>
      <c r="L116" s="139"/>
      <c r="M116" s="139"/>
    </row>
    <row r="117" spans="3:13" s="187" customFormat="1" x14ac:dyDescent="0.25">
      <c r="C117" s="287" t="s">
        <v>149</v>
      </c>
      <c r="D117" s="288">
        <v>4470</v>
      </c>
      <c r="E117" s="288" t="s">
        <v>128</v>
      </c>
      <c r="F117" s="766" t="s">
        <v>273</v>
      </c>
      <c r="G117" s="766"/>
      <c r="H117" s="766"/>
      <c r="I117" s="766"/>
      <c r="J117" s="767"/>
      <c r="K117" s="139"/>
      <c r="L117" s="139"/>
      <c r="M117" s="139"/>
    </row>
    <row r="118" spans="3:13" s="187" customFormat="1" x14ac:dyDescent="0.25">
      <c r="C118" s="287" t="s">
        <v>150</v>
      </c>
      <c r="D118" s="288">
        <v>124</v>
      </c>
      <c r="E118" s="288" t="s">
        <v>128</v>
      </c>
      <c r="F118" s="766" t="s">
        <v>273</v>
      </c>
      <c r="G118" s="766"/>
      <c r="H118" s="766"/>
      <c r="I118" s="766"/>
      <c r="J118" s="767"/>
      <c r="K118" s="139"/>
      <c r="L118" s="139"/>
      <c r="M118" s="139"/>
    </row>
    <row r="119" spans="3:13" s="187" customFormat="1" x14ac:dyDescent="0.25">
      <c r="C119" s="287" t="s">
        <v>286</v>
      </c>
      <c r="D119" s="288">
        <v>12</v>
      </c>
      <c r="E119" s="288" t="s">
        <v>128</v>
      </c>
      <c r="F119" s="766" t="s">
        <v>273</v>
      </c>
      <c r="G119" s="766"/>
      <c r="H119" s="766"/>
      <c r="I119" s="766"/>
      <c r="J119" s="767"/>
      <c r="K119" s="139"/>
      <c r="L119" s="139"/>
      <c r="M119" s="139"/>
    </row>
    <row r="120" spans="3:13" s="187" customFormat="1" x14ac:dyDescent="0.25">
      <c r="C120" s="287" t="s">
        <v>284</v>
      </c>
      <c r="D120" s="288">
        <v>6</v>
      </c>
      <c r="E120" s="288" t="s">
        <v>128</v>
      </c>
      <c r="F120" s="766" t="s">
        <v>273</v>
      </c>
      <c r="G120" s="766"/>
      <c r="H120" s="766"/>
      <c r="I120" s="766"/>
      <c r="J120" s="767"/>
      <c r="K120" s="139"/>
      <c r="L120" s="139"/>
      <c r="M120" s="139"/>
    </row>
    <row r="121" spans="3:13" s="187" customFormat="1" x14ac:dyDescent="0.25">
      <c r="C121" s="287" t="s">
        <v>151</v>
      </c>
      <c r="D121" s="288">
        <v>8830</v>
      </c>
      <c r="E121" s="288" t="s">
        <v>128</v>
      </c>
      <c r="F121" s="766" t="s">
        <v>273</v>
      </c>
      <c r="G121" s="766"/>
      <c r="H121" s="766"/>
      <c r="I121" s="766"/>
      <c r="J121" s="767"/>
      <c r="K121" s="139"/>
      <c r="L121" s="139"/>
      <c r="M121" s="139"/>
    </row>
    <row r="122" spans="3:13" s="187" customFormat="1" x14ac:dyDescent="0.25">
      <c r="C122" s="287" t="s">
        <v>152</v>
      </c>
      <c r="D122" s="288">
        <v>122</v>
      </c>
      <c r="E122" s="288" t="s">
        <v>128</v>
      </c>
      <c r="F122" s="766" t="s">
        <v>273</v>
      </c>
      <c r="G122" s="766"/>
      <c r="H122" s="766"/>
      <c r="I122" s="766"/>
      <c r="J122" s="767"/>
      <c r="K122" s="139"/>
      <c r="L122" s="139"/>
      <c r="M122" s="139"/>
    </row>
    <row r="123" spans="3:13" s="187" customFormat="1" x14ac:dyDescent="0.25">
      <c r="C123" s="287" t="s">
        <v>153</v>
      </c>
      <c r="D123" s="288">
        <v>595</v>
      </c>
      <c r="E123" s="288" t="s">
        <v>128</v>
      </c>
      <c r="F123" s="766" t="s">
        <v>273</v>
      </c>
      <c r="G123" s="766"/>
      <c r="H123" s="766"/>
      <c r="I123" s="766"/>
      <c r="J123" s="767"/>
      <c r="K123" s="139"/>
      <c r="L123" s="139"/>
      <c r="M123" s="139"/>
    </row>
    <row r="124" spans="3:13" s="187" customFormat="1" x14ac:dyDescent="0.25">
      <c r="C124" s="287" t="s">
        <v>154</v>
      </c>
      <c r="D124" s="288">
        <v>3220</v>
      </c>
      <c r="E124" s="288" t="s">
        <v>128</v>
      </c>
      <c r="F124" s="766" t="s">
        <v>273</v>
      </c>
      <c r="G124" s="766"/>
      <c r="H124" s="766"/>
      <c r="I124" s="766"/>
      <c r="J124" s="767"/>
      <c r="K124" s="139"/>
      <c r="L124" s="139"/>
      <c r="M124" s="139"/>
    </row>
    <row r="125" spans="3:13" s="187" customFormat="1" x14ac:dyDescent="0.25">
      <c r="C125" s="287" t="s">
        <v>155</v>
      </c>
      <c r="D125" s="288">
        <v>9810</v>
      </c>
      <c r="E125" s="288" t="s">
        <v>128</v>
      </c>
      <c r="F125" s="766" t="s">
        <v>273</v>
      </c>
      <c r="G125" s="766"/>
      <c r="H125" s="766"/>
      <c r="I125" s="766"/>
      <c r="J125" s="767"/>
      <c r="K125" s="139"/>
      <c r="L125" s="139"/>
      <c r="M125" s="139"/>
    </row>
    <row r="126" spans="3:13" s="187" customFormat="1" x14ac:dyDescent="0.25">
      <c r="C126" s="287" t="s">
        <v>156</v>
      </c>
      <c r="D126" s="288">
        <v>1030</v>
      </c>
      <c r="E126" s="288" t="s">
        <v>128</v>
      </c>
      <c r="F126" s="766" t="s">
        <v>273</v>
      </c>
      <c r="G126" s="766"/>
      <c r="H126" s="766"/>
      <c r="I126" s="766"/>
      <c r="J126" s="767"/>
      <c r="K126" s="139"/>
      <c r="L126" s="139"/>
      <c r="M126" s="139"/>
    </row>
    <row r="127" spans="3:13" s="187" customFormat="1" x14ac:dyDescent="0.25">
      <c r="C127" s="287" t="s">
        <v>282</v>
      </c>
      <c r="D127" s="288">
        <v>4</v>
      </c>
      <c r="E127" s="288" t="s">
        <v>128</v>
      </c>
      <c r="F127" s="766" t="s">
        <v>273</v>
      </c>
      <c r="G127" s="766"/>
      <c r="H127" s="766"/>
      <c r="I127" s="766"/>
      <c r="J127" s="767"/>
      <c r="K127" s="139"/>
      <c r="L127" s="139"/>
      <c r="M127" s="139"/>
    </row>
    <row r="128" spans="3:13" s="187" customFormat="1" x14ac:dyDescent="0.25">
      <c r="C128" s="287" t="s">
        <v>157</v>
      </c>
      <c r="D128" s="288">
        <v>794</v>
      </c>
      <c r="E128" s="288" t="s">
        <v>128</v>
      </c>
      <c r="F128" s="766" t="s">
        <v>273</v>
      </c>
      <c r="G128" s="766"/>
      <c r="H128" s="766"/>
      <c r="I128" s="766"/>
      <c r="J128" s="767"/>
      <c r="K128" s="139"/>
      <c r="L128" s="139"/>
      <c r="M128" s="139"/>
    </row>
    <row r="129" spans="3:13" s="187" customFormat="1" x14ac:dyDescent="0.25">
      <c r="C129" s="287" t="s">
        <v>158</v>
      </c>
      <c r="D129" s="288">
        <v>1182</v>
      </c>
      <c r="E129" s="288" t="s">
        <v>128</v>
      </c>
      <c r="F129" s="766" t="s">
        <v>273</v>
      </c>
      <c r="G129" s="766"/>
      <c r="H129" s="766"/>
      <c r="I129" s="766"/>
      <c r="J129" s="767"/>
      <c r="K129" s="139"/>
      <c r="L129" s="139"/>
      <c r="M129" s="139"/>
    </row>
    <row r="130" spans="3:13" s="187" customFormat="1" x14ac:dyDescent="0.25">
      <c r="C130" s="287" t="s">
        <v>159</v>
      </c>
      <c r="D130" s="288">
        <v>1288</v>
      </c>
      <c r="E130" s="288" t="s">
        <v>128</v>
      </c>
      <c r="F130" s="766" t="s">
        <v>273</v>
      </c>
      <c r="G130" s="766"/>
      <c r="H130" s="766"/>
      <c r="I130" s="766"/>
      <c r="J130" s="767"/>
      <c r="K130" s="139"/>
      <c r="L130" s="139"/>
      <c r="M130" s="139"/>
    </row>
    <row r="131" spans="3:13" s="187" customFormat="1" x14ac:dyDescent="0.25">
      <c r="C131" s="287" t="s">
        <v>160</v>
      </c>
      <c r="D131" s="288">
        <v>2788</v>
      </c>
      <c r="E131" s="288" t="s">
        <v>128</v>
      </c>
      <c r="F131" s="766" t="s">
        <v>273</v>
      </c>
      <c r="G131" s="766"/>
      <c r="H131" s="766"/>
      <c r="I131" s="766"/>
      <c r="J131" s="767"/>
      <c r="K131" s="139"/>
      <c r="L131" s="139"/>
      <c r="M131" s="139"/>
    </row>
    <row r="132" spans="3:13" s="187" customFormat="1" x14ac:dyDescent="0.25">
      <c r="C132" s="287" t="s">
        <v>161</v>
      </c>
      <c r="D132" s="288">
        <v>2416</v>
      </c>
      <c r="E132" s="288" t="s">
        <v>128</v>
      </c>
      <c r="F132" s="766" t="s">
        <v>273</v>
      </c>
      <c r="G132" s="766"/>
      <c r="H132" s="766"/>
      <c r="I132" s="766"/>
      <c r="J132" s="767"/>
      <c r="K132" s="139"/>
      <c r="L132" s="139"/>
      <c r="M132" s="139"/>
    </row>
    <row r="133" spans="3:13" s="187" customFormat="1" x14ac:dyDescent="0.25">
      <c r="C133" s="287" t="s">
        <v>162</v>
      </c>
      <c r="D133" s="288">
        <v>4458</v>
      </c>
      <c r="E133" s="288" t="s">
        <v>128</v>
      </c>
      <c r="F133" s="766" t="s">
        <v>273</v>
      </c>
      <c r="G133" s="766"/>
      <c r="H133" s="766"/>
      <c r="I133" s="766"/>
      <c r="J133" s="767"/>
      <c r="K133" s="139"/>
      <c r="L133" s="139"/>
      <c r="M133" s="139"/>
    </row>
    <row r="134" spans="3:13" s="187" customFormat="1" x14ac:dyDescent="0.25">
      <c r="C134" s="287" t="s">
        <v>163</v>
      </c>
      <c r="D134" s="288">
        <v>1943</v>
      </c>
      <c r="E134" s="288" t="s">
        <v>128</v>
      </c>
      <c r="F134" s="766" t="s">
        <v>273</v>
      </c>
      <c r="G134" s="766"/>
      <c r="H134" s="766"/>
      <c r="I134" s="766"/>
      <c r="J134" s="767"/>
      <c r="K134" s="139"/>
      <c r="L134" s="139"/>
      <c r="M134" s="139"/>
    </row>
    <row r="135" spans="3:13" s="187" customFormat="1" x14ac:dyDescent="0.25">
      <c r="C135" s="287" t="s">
        <v>164</v>
      </c>
      <c r="D135" s="288">
        <v>1774</v>
      </c>
      <c r="E135" s="288" t="s">
        <v>128</v>
      </c>
      <c r="F135" s="766" t="s">
        <v>273</v>
      </c>
      <c r="G135" s="766"/>
      <c r="H135" s="766"/>
      <c r="I135" s="766"/>
      <c r="J135" s="767"/>
      <c r="K135" s="139"/>
      <c r="L135" s="139"/>
      <c r="M135" s="139"/>
    </row>
    <row r="136" spans="3:13" s="187" customFormat="1" x14ac:dyDescent="0.25">
      <c r="C136" s="287" t="s">
        <v>165</v>
      </c>
      <c r="D136" s="288">
        <v>1825</v>
      </c>
      <c r="E136" s="288" t="s">
        <v>128</v>
      </c>
      <c r="F136" s="766" t="s">
        <v>273</v>
      </c>
      <c r="G136" s="766"/>
      <c r="H136" s="766"/>
      <c r="I136" s="766"/>
      <c r="J136" s="767"/>
      <c r="K136" s="139"/>
      <c r="L136" s="139"/>
      <c r="M136" s="139"/>
    </row>
    <row r="137" spans="3:13" s="187" customFormat="1" x14ac:dyDescent="0.25">
      <c r="C137" s="287" t="s">
        <v>166</v>
      </c>
      <c r="D137" s="288">
        <v>3432</v>
      </c>
      <c r="E137" s="288" t="s">
        <v>128</v>
      </c>
      <c r="F137" s="766" t="s">
        <v>273</v>
      </c>
      <c r="G137" s="766"/>
      <c r="H137" s="766"/>
      <c r="I137" s="766"/>
      <c r="J137" s="767"/>
      <c r="K137" s="139"/>
      <c r="L137" s="139"/>
      <c r="M137" s="139"/>
    </row>
    <row r="138" spans="3:13" s="187" customFormat="1" x14ac:dyDescent="0.25">
      <c r="C138" s="287" t="s">
        <v>167</v>
      </c>
      <c r="D138" s="288">
        <v>1585</v>
      </c>
      <c r="E138" s="288" t="s">
        <v>128</v>
      </c>
      <c r="F138" s="766" t="s">
        <v>273</v>
      </c>
      <c r="G138" s="766"/>
      <c r="H138" s="766"/>
      <c r="I138" s="766"/>
      <c r="J138" s="767"/>
      <c r="K138" s="139"/>
      <c r="L138" s="139"/>
      <c r="M138" s="139"/>
    </row>
    <row r="139" spans="3:13" s="187" customFormat="1" x14ac:dyDescent="0.25">
      <c r="C139" s="287" t="s">
        <v>168</v>
      </c>
      <c r="D139" s="288">
        <v>2088</v>
      </c>
      <c r="E139" s="288" t="s">
        <v>128</v>
      </c>
      <c r="F139" s="766" t="s">
        <v>273</v>
      </c>
      <c r="G139" s="766"/>
      <c r="H139" s="766"/>
      <c r="I139" s="766"/>
      <c r="J139" s="767"/>
      <c r="K139" s="139"/>
      <c r="L139" s="139"/>
      <c r="M139" s="139"/>
    </row>
    <row r="140" spans="3:13" s="187" customFormat="1" x14ac:dyDescent="0.25">
      <c r="C140" s="287" t="s">
        <v>169</v>
      </c>
      <c r="D140" s="288">
        <v>2053</v>
      </c>
      <c r="E140" s="288" t="s">
        <v>128</v>
      </c>
      <c r="F140" s="766" t="s">
        <v>273</v>
      </c>
      <c r="G140" s="766"/>
      <c r="H140" s="766"/>
      <c r="I140" s="766"/>
      <c r="J140" s="767"/>
      <c r="K140" s="139"/>
      <c r="L140" s="139"/>
      <c r="M140" s="139"/>
    </row>
    <row r="141" spans="3:13" s="187" customFormat="1" x14ac:dyDescent="0.25">
      <c r="C141" s="287" t="s">
        <v>170</v>
      </c>
      <c r="D141" s="288">
        <v>1478</v>
      </c>
      <c r="E141" s="288" t="s">
        <v>128</v>
      </c>
      <c r="F141" s="766" t="s">
        <v>273</v>
      </c>
      <c r="G141" s="766"/>
      <c r="H141" s="766"/>
      <c r="I141" s="766"/>
      <c r="J141" s="767"/>
      <c r="K141" s="139"/>
      <c r="L141" s="139"/>
      <c r="M141" s="139"/>
    </row>
    <row r="142" spans="3:13" s="187" customFormat="1" x14ac:dyDescent="0.25">
      <c r="C142" s="287" t="s">
        <v>171</v>
      </c>
      <c r="D142" s="288">
        <v>1362</v>
      </c>
      <c r="E142" s="288" t="s">
        <v>128</v>
      </c>
      <c r="F142" s="766" t="s">
        <v>273</v>
      </c>
      <c r="G142" s="766"/>
      <c r="H142" s="766"/>
      <c r="I142" s="766"/>
      <c r="J142" s="767"/>
      <c r="K142" s="139"/>
      <c r="L142" s="139"/>
      <c r="M142" s="139"/>
    </row>
    <row r="143" spans="3:13" s="187" customFormat="1" x14ac:dyDescent="0.25">
      <c r="C143" s="287" t="s">
        <v>172</v>
      </c>
      <c r="D143" s="288">
        <v>1084</v>
      </c>
      <c r="E143" s="288" t="s">
        <v>128</v>
      </c>
      <c r="F143" s="766" t="s">
        <v>273</v>
      </c>
      <c r="G143" s="766"/>
      <c r="H143" s="766"/>
      <c r="I143" s="766"/>
      <c r="J143" s="767"/>
      <c r="K143" s="139"/>
      <c r="L143" s="139"/>
      <c r="M143" s="139"/>
    </row>
    <row r="144" spans="3:13" s="187" customFormat="1" x14ac:dyDescent="0.25">
      <c r="C144" s="287" t="s">
        <v>173</v>
      </c>
      <c r="D144" s="288">
        <v>2346</v>
      </c>
      <c r="E144" s="288" t="s">
        <v>128</v>
      </c>
      <c r="F144" s="766" t="s">
        <v>273</v>
      </c>
      <c r="G144" s="766"/>
      <c r="H144" s="766"/>
      <c r="I144" s="766"/>
      <c r="J144" s="767"/>
      <c r="K144" s="139"/>
      <c r="L144" s="139"/>
      <c r="M144" s="139"/>
    </row>
    <row r="145" spans="3:13" s="187" customFormat="1" x14ac:dyDescent="0.25">
      <c r="C145" s="287" t="s">
        <v>174</v>
      </c>
      <c r="D145" s="288">
        <v>2631</v>
      </c>
      <c r="E145" s="288" t="s">
        <v>128</v>
      </c>
      <c r="F145" s="766" t="s">
        <v>273</v>
      </c>
      <c r="G145" s="766"/>
      <c r="H145" s="766"/>
      <c r="I145" s="766"/>
      <c r="J145" s="767"/>
      <c r="K145" s="139"/>
      <c r="L145" s="139"/>
      <c r="M145" s="139"/>
    </row>
    <row r="146" spans="3:13" s="187" customFormat="1" x14ac:dyDescent="0.25">
      <c r="C146" s="287" t="s">
        <v>175</v>
      </c>
      <c r="D146" s="288">
        <v>3143</v>
      </c>
      <c r="E146" s="288" t="s">
        <v>128</v>
      </c>
      <c r="F146" s="766" t="s">
        <v>273</v>
      </c>
      <c r="G146" s="766"/>
      <c r="H146" s="766"/>
      <c r="I146" s="766"/>
      <c r="J146" s="767"/>
      <c r="K146" s="139"/>
      <c r="L146" s="139"/>
      <c r="M146" s="139"/>
    </row>
    <row r="147" spans="3:13" s="187" customFormat="1" x14ac:dyDescent="0.25">
      <c r="C147" s="287" t="s">
        <v>176</v>
      </c>
      <c r="D147" s="288">
        <v>2526</v>
      </c>
      <c r="E147" s="288" t="s">
        <v>128</v>
      </c>
      <c r="F147" s="766" t="s">
        <v>273</v>
      </c>
      <c r="G147" s="766"/>
      <c r="H147" s="766"/>
      <c r="I147" s="766"/>
      <c r="J147" s="767"/>
      <c r="K147" s="139"/>
      <c r="L147" s="139"/>
      <c r="M147" s="139"/>
    </row>
    <row r="148" spans="3:13" s="187" customFormat="1" x14ac:dyDescent="0.25">
      <c r="C148" s="287" t="s">
        <v>177</v>
      </c>
      <c r="D148" s="288">
        <v>3085</v>
      </c>
      <c r="E148" s="288" t="s">
        <v>128</v>
      </c>
      <c r="F148" s="766" t="s">
        <v>273</v>
      </c>
      <c r="G148" s="766"/>
      <c r="H148" s="766"/>
      <c r="I148" s="766"/>
      <c r="J148" s="767"/>
      <c r="K148" s="139"/>
      <c r="L148" s="139"/>
      <c r="M148" s="139"/>
    </row>
    <row r="149" spans="3:13" s="187" customFormat="1" x14ac:dyDescent="0.25">
      <c r="C149" s="287" t="s">
        <v>178</v>
      </c>
      <c r="D149" s="288">
        <v>2729</v>
      </c>
      <c r="E149" s="288" t="s">
        <v>128</v>
      </c>
      <c r="F149" s="766" t="s">
        <v>273</v>
      </c>
      <c r="G149" s="766"/>
      <c r="H149" s="766"/>
      <c r="I149" s="766"/>
      <c r="J149" s="767"/>
      <c r="K149" s="139"/>
      <c r="L149" s="139"/>
      <c r="M149" s="139"/>
    </row>
    <row r="150" spans="3:13" s="187" customFormat="1" x14ac:dyDescent="0.25">
      <c r="C150" s="287" t="s">
        <v>179</v>
      </c>
      <c r="D150" s="288">
        <v>2280</v>
      </c>
      <c r="E150" s="288" t="s">
        <v>128</v>
      </c>
      <c r="F150" s="766" t="s">
        <v>273</v>
      </c>
      <c r="G150" s="766"/>
      <c r="H150" s="766"/>
      <c r="I150" s="766"/>
      <c r="J150" s="767"/>
      <c r="K150" s="139"/>
      <c r="L150" s="139"/>
      <c r="M150" s="139"/>
    </row>
    <row r="151" spans="3:13" s="187" customFormat="1" x14ac:dyDescent="0.25">
      <c r="C151" s="287" t="s">
        <v>180</v>
      </c>
      <c r="D151" s="288">
        <v>2440</v>
      </c>
      <c r="E151" s="288" t="s">
        <v>128</v>
      </c>
      <c r="F151" s="766" t="s">
        <v>273</v>
      </c>
      <c r="G151" s="766"/>
      <c r="H151" s="766"/>
      <c r="I151" s="766"/>
      <c r="J151" s="767"/>
      <c r="K151" s="139"/>
      <c r="L151" s="139"/>
      <c r="M151" s="139"/>
    </row>
    <row r="152" spans="3:13" s="187" customFormat="1" x14ac:dyDescent="0.25">
      <c r="C152" s="287" t="s">
        <v>181</v>
      </c>
      <c r="D152" s="288">
        <v>2138</v>
      </c>
      <c r="E152" s="288" t="s">
        <v>128</v>
      </c>
      <c r="F152" s="766" t="s">
        <v>273</v>
      </c>
      <c r="G152" s="766"/>
      <c r="H152" s="766"/>
      <c r="I152" s="766"/>
      <c r="J152" s="767"/>
      <c r="K152" s="139"/>
      <c r="L152" s="139"/>
      <c r="M152" s="139"/>
    </row>
    <row r="153" spans="3:13" s="187" customFormat="1" x14ac:dyDescent="0.25">
      <c r="C153" s="287" t="s">
        <v>182</v>
      </c>
      <c r="D153" s="288">
        <v>2070</v>
      </c>
      <c r="E153" s="288" t="s">
        <v>128</v>
      </c>
      <c r="F153" s="766" t="s">
        <v>273</v>
      </c>
      <c r="G153" s="766"/>
      <c r="H153" s="766"/>
      <c r="I153" s="766"/>
      <c r="J153" s="767"/>
      <c r="K153" s="139"/>
      <c r="L153" s="139"/>
      <c r="M153" s="139"/>
    </row>
    <row r="154" spans="3:13" s="187" customFormat="1" x14ac:dyDescent="0.25">
      <c r="C154" s="287" t="s">
        <v>183</v>
      </c>
      <c r="D154" s="288">
        <v>1805</v>
      </c>
      <c r="E154" s="288" t="s">
        <v>128</v>
      </c>
      <c r="F154" s="766" t="s">
        <v>273</v>
      </c>
      <c r="G154" s="766"/>
      <c r="H154" s="766"/>
      <c r="I154" s="766"/>
      <c r="J154" s="767"/>
      <c r="K154" s="139"/>
      <c r="L154" s="139"/>
      <c r="M154" s="139"/>
    </row>
    <row r="155" spans="3:13" s="187" customFormat="1" x14ac:dyDescent="0.25">
      <c r="C155" s="287" t="s">
        <v>184</v>
      </c>
      <c r="D155" s="288">
        <v>2265</v>
      </c>
      <c r="E155" s="288" t="s">
        <v>128</v>
      </c>
      <c r="F155" s="766" t="s">
        <v>273</v>
      </c>
      <c r="G155" s="766"/>
      <c r="H155" s="766"/>
      <c r="I155" s="766"/>
      <c r="J155" s="767"/>
      <c r="K155" s="139"/>
      <c r="L155" s="139"/>
      <c r="M155" s="139"/>
    </row>
    <row r="156" spans="3:13" s="187" customFormat="1" x14ac:dyDescent="0.25">
      <c r="C156" s="287" t="s">
        <v>185</v>
      </c>
      <c r="D156" s="288">
        <v>1386</v>
      </c>
      <c r="E156" s="288" t="s">
        <v>128</v>
      </c>
      <c r="F156" s="766" t="s">
        <v>273</v>
      </c>
      <c r="G156" s="766"/>
      <c r="H156" s="766"/>
      <c r="I156" s="766"/>
      <c r="J156" s="767"/>
      <c r="K156" s="139"/>
      <c r="L156" s="139"/>
      <c r="M156" s="139"/>
    </row>
    <row r="157" spans="3:13" s="187" customFormat="1" x14ac:dyDescent="0.25">
      <c r="C157" s="287" t="s">
        <v>186</v>
      </c>
      <c r="D157" s="288">
        <v>1397</v>
      </c>
      <c r="E157" s="288" t="s">
        <v>128</v>
      </c>
      <c r="F157" s="766" t="s">
        <v>273</v>
      </c>
      <c r="G157" s="766"/>
      <c r="H157" s="766"/>
      <c r="I157" s="766"/>
      <c r="J157" s="767"/>
      <c r="K157" s="139"/>
      <c r="L157" s="139"/>
      <c r="M157" s="139"/>
    </row>
    <row r="158" spans="3:13" s="187" customFormat="1" x14ac:dyDescent="0.25">
      <c r="C158" s="287" t="s">
        <v>187</v>
      </c>
      <c r="D158" s="288">
        <v>8077</v>
      </c>
      <c r="E158" s="288" t="s">
        <v>128</v>
      </c>
      <c r="F158" s="766" t="s">
        <v>273</v>
      </c>
      <c r="G158" s="766"/>
      <c r="H158" s="766"/>
      <c r="I158" s="766"/>
      <c r="J158" s="767"/>
      <c r="K158" s="139"/>
      <c r="L158" s="139"/>
      <c r="M158" s="139"/>
    </row>
    <row r="159" spans="3:13" s="187" customFormat="1" x14ac:dyDescent="0.25">
      <c r="C159" s="287" t="s">
        <v>188</v>
      </c>
      <c r="D159" s="288">
        <v>4656.72</v>
      </c>
      <c r="E159" s="288" t="s">
        <v>128</v>
      </c>
      <c r="F159" s="766" t="s">
        <v>273</v>
      </c>
      <c r="G159" s="766"/>
      <c r="H159" s="766"/>
      <c r="I159" s="766"/>
      <c r="J159" s="767"/>
      <c r="K159" s="139"/>
      <c r="L159" s="139"/>
      <c r="M159" s="139"/>
    </row>
    <row r="160" spans="3:13" s="187" customFormat="1" x14ac:dyDescent="0.25">
      <c r="C160" s="287" t="s">
        <v>189</v>
      </c>
      <c r="D160" s="288">
        <v>14560</v>
      </c>
      <c r="E160" s="288" t="s">
        <v>128</v>
      </c>
      <c r="F160" s="766" t="s">
        <v>273</v>
      </c>
      <c r="G160" s="766"/>
      <c r="H160" s="766"/>
      <c r="I160" s="766"/>
      <c r="J160" s="767"/>
      <c r="K160" s="139"/>
      <c r="L160" s="139"/>
      <c r="M160" s="139"/>
    </row>
    <row r="161" spans="3:13" s="187" customFormat="1" x14ac:dyDescent="0.25">
      <c r="C161" s="287" t="s">
        <v>190</v>
      </c>
      <c r="D161" s="288">
        <v>13396</v>
      </c>
      <c r="E161" s="288" t="s">
        <v>128</v>
      </c>
      <c r="F161" s="766" t="s">
        <v>273</v>
      </c>
      <c r="G161" s="766"/>
      <c r="H161" s="766"/>
      <c r="I161" s="766"/>
      <c r="J161" s="767"/>
      <c r="K161" s="139"/>
      <c r="L161" s="139"/>
      <c r="M161" s="139"/>
    </row>
    <row r="162" spans="3:13" s="187" customFormat="1" x14ac:dyDescent="0.25">
      <c r="C162" s="287" t="s">
        <v>283</v>
      </c>
      <c r="D162" s="288">
        <v>5</v>
      </c>
      <c r="E162" s="288" t="s">
        <v>128</v>
      </c>
      <c r="F162" s="766" t="s">
        <v>273</v>
      </c>
      <c r="G162" s="766"/>
      <c r="H162" s="766"/>
      <c r="I162" s="766"/>
      <c r="J162" s="767"/>
      <c r="K162" s="139"/>
      <c r="L162" s="139"/>
      <c r="M162" s="139"/>
    </row>
    <row r="163" spans="3:13" s="187" customFormat="1" x14ac:dyDescent="0.25">
      <c r="C163" s="287" t="s">
        <v>285</v>
      </c>
      <c r="D163" s="288">
        <v>11</v>
      </c>
      <c r="E163" s="288" t="s">
        <v>128</v>
      </c>
      <c r="F163" s="766" t="s">
        <v>273</v>
      </c>
      <c r="G163" s="766"/>
      <c r="H163" s="766"/>
      <c r="I163" s="766"/>
      <c r="J163" s="767"/>
      <c r="K163" s="139"/>
      <c r="L163" s="139"/>
      <c r="M163" s="139"/>
    </row>
    <row r="164" spans="3:13" s="187" customFormat="1" x14ac:dyDescent="0.25">
      <c r="C164" s="287" t="s">
        <v>280</v>
      </c>
      <c r="D164" s="288">
        <v>0</v>
      </c>
      <c r="E164" s="288" t="s">
        <v>128</v>
      </c>
      <c r="F164" s="766" t="s">
        <v>273</v>
      </c>
      <c r="G164" s="766"/>
      <c r="H164" s="766"/>
      <c r="I164" s="766"/>
      <c r="J164" s="767"/>
      <c r="K164" s="139"/>
      <c r="L164" s="139"/>
      <c r="M164" s="139"/>
    </row>
    <row r="165" spans="3:13" s="187" customFormat="1" x14ac:dyDescent="0.25">
      <c r="C165" s="287" t="s">
        <v>281</v>
      </c>
      <c r="D165" s="288">
        <v>1</v>
      </c>
      <c r="E165" s="288" t="s">
        <v>128</v>
      </c>
      <c r="F165" s="766" t="s">
        <v>273</v>
      </c>
      <c r="G165" s="766"/>
      <c r="H165" s="766"/>
      <c r="I165" s="766"/>
      <c r="J165" s="767"/>
      <c r="K165" s="139"/>
      <c r="L165" s="139"/>
      <c r="M165" s="139"/>
    </row>
    <row r="166" spans="3:13" s="187" customFormat="1" x14ac:dyDescent="0.25">
      <c r="C166" s="287" t="s">
        <v>191</v>
      </c>
      <c r="D166" s="288">
        <v>1640</v>
      </c>
      <c r="E166" s="288" t="s">
        <v>128</v>
      </c>
      <c r="F166" s="766" t="s">
        <v>273</v>
      </c>
      <c r="G166" s="766"/>
      <c r="H166" s="766"/>
      <c r="I166" s="766"/>
      <c r="J166" s="767"/>
      <c r="K166" s="139"/>
      <c r="L166" s="139"/>
      <c r="M166" s="139"/>
    </row>
    <row r="167" spans="3:13" s="187" customFormat="1" x14ac:dyDescent="0.25">
      <c r="C167" s="287" t="s">
        <v>192</v>
      </c>
      <c r="D167" s="288">
        <v>6427</v>
      </c>
      <c r="E167" s="288" t="s">
        <v>128</v>
      </c>
      <c r="F167" s="766" t="s">
        <v>273</v>
      </c>
      <c r="G167" s="766"/>
      <c r="H167" s="766"/>
      <c r="I167" s="766"/>
      <c r="J167" s="767"/>
      <c r="K167" s="139"/>
      <c r="L167" s="139"/>
      <c r="M167" s="139"/>
    </row>
    <row r="168" spans="3:13" s="187" customFormat="1" x14ac:dyDescent="0.25">
      <c r="C168" s="287" t="s">
        <v>193</v>
      </c>
      <c r="D168" s="288">
        <v>1809</v>
      </c>
      <c r="E168" s="288" t="s">
        <v>128</v>
      </c>
      <c r="F168" s="766" t="s">
        <v>273</v>
      </c>
      <c r="G168" s="766"/>
      <c r="H168" s="766"/>
      <c r="I168" s="766"/>
      <c r="J168" s="767"/>
      <c r="K168" s="139"/>
      <c r="L168" s="139"/>
      <c r="M168" s="139"/>
    </row>
    <row r="169" spans="3:13" s="187" customFormat="1" ht="16.5" thickBot="1" x14ac:dyDescent="0.3">
      <c r="C169" s="289" t="s">
        <v>194</v>
      </c>
      <c r="D169" s="290">
        <v>3805</v>
      </c>
      <c r="E169" s="290" t="s">
        <v>128</v>
      </c>
      <c r="F169" s="798" t="s">
        <v>273</v>
      </c>
      <c r="G169" s="798"/>
      <c r="H169" s="798"/>
      <c r="I169" s="798"/>
      <c r="J169" s="799"/>
      <c r="K169" s="139"/>
      <c r="L169" s="139"/>
      <c r="M169" s="139"/>
    </row>
    <row r="170" spans="3:13" s="187" customFormat="1" x14ac:dyDescent="0.25">
      <c r="C170" s="207" t="s">
        <v>256</v>
      </c>
      <c r="D170" s="208"/>
      <c r="E170" s="208"/>
      <c r="F170" s="208"/>
      <c r="G170" s="208"/>
      <c r="H170" s="208"/>
      <c r="I170" s="208"/>
      <c r="J170" s="209"/>
      <c r="K170" s="139"/>
      <c r="L170" s="139"/>
      <c r="M170" s="139"/>
    </row>
    <row r="171" spans="3:13" s="187" customFormat="1" x14ac:dyDescent="0.25">
      <c r="C171" s="291" t="s">
        <v>273</v>
      </c>
      <c r="D171" s="292"/>
      <c r="E171" s="292"/>
      <c r="F171" s="293"/>
      <c r="G171" s="293"/>
      <c r="H171" s="293"/>
      <c r="I171" s="293"/>
      <c r="J171" s="240"/>
      <c r="K171" s="139"/>
      <c r="L171" s="139"/>
      <c r="M171" s="139"/>
    </row>
    <row r="172" spans="3:13" s="187" customFormat="1" ht="16.5" thickBot="1" x14ac:dyDescent="0.3">
      <c r="C172" s="294" t="s">
        <v>287</v>
      </c>
      <c r="D172" s="295"/>
      <c r="E172" s="295"/>
      <c r="F172" s="296"/>
      <c r="G172" s="296"/>
      <c r="H172" s="296"/>
      <c r="I172" s="296"/>
      <c r="J172" s="297"/>
      <c r="K172" s="139"/>
      <c r="L172" s="139"/>
      <c r="M172" s="139"/>
    </row>
    <row r="173" spans="3:13" s="187" customFormat="1" x14ac:dyDescent="0.25">
      <c r="D173" s="292"/>
      <c r="E173" s="292"/>
      <c r="F173" s="293"/>
      <c r="G173" s="293"/>
      <c r="H173" s="293"/>
      <c r="I173" s="293"/>
      <c r="J173" s="293"/>
      <c r="K173" s="139"/>
      <c r="L173" s="139"/>
      <c r="M173" s="139"/>
    </row>
    <row r="174" spans="3:13" s="187" customFormat="1" ht="16.5" thickBot="1" x14ac:dyDescent="0.3">
      <c r="H174" s="139"/>
      <c r="I174" s="139"/>
      <c r="J174" s="139"/>
      <c r="K174" s="139"/>
      <c r="L174" s="139"/>
      <c r="M174" s="139"/>
    </row>
    <row r="175" spans="3:13" s="187" customFormat="1" ht="16.5" thickBot="1" x14ac:dyDescent="0.3">
      <c r="C175" s="776" t="s">
        <v>195</v>
      </c>
      <c r="D175" s="777"/>
      <c r="E175" s="777"/>
      <c r="F175" s="777"/>
      <c r="G175" s="777"/>
      <c r="H175" s="777"/>
      <c r="I175" s="777"/>
      <c r="J175" s="778"/>
      <c r="K175" s="139"/>
      <c r="L175" s="139"/>
      <c r="M175" s="139"/>
    </row>
    <row r="176" spans="3:13" s="187" customFormat="1" ht="31.5" x14ac:dyDescent="0.25">
      <c r="C176" s="285"/>
      <c r="D176" s="286" t="s">
        <v>196</v>
      </c>
      <c r="E176" s="370" t="s">
        <v>126</v>
      </c>
      <c r="F176" s="774" t="s">
        <v>256</v>
      </c>
      <c r="G176" s="774"/>
      <c r="H176" s="774"/>
      <c r="I176" s="774"/>
      <c r="J176" s="775"/>
      <c r="K176" s="139"/>
      <c r="L176" s="139"/>
      <c r="M176" s="139"/>
    </row>
    <row r="177" spans="3:13" s="187" customFormat="1" ht="30" customHeight="1" x14ac:dyDescent="0.25">
      <c r="C177" s="298" t="s">
        <v>197</v>
      </c>
      <c r="D177" s="299">
        <v>0.16600000000000001</v>
      </c>
      <c r="E177" s="300" t="s">
        <v>198</v>
      </c>
      <c r="F177" s="795" t="s">
        <v>275</v>
      </c>
      <c r="G177" s="796"/>
      <c r="H177" s="796"/>
      <c r="I177" s="796"/>
      <c r="J177" s="797"/>
      <c r="K177" s="139"/>
      <c r="L177" s="139"/>
      <c r="M177" s="139"/>
    </row>
    <row r="178" spans="3:13" s="187" customFormat="1" x14ac:dyDescent="0.25">
      <c r="H178" s="139"/>
      <c r="I178" s="139"/>
      <c r="J178" s="139"/>
      <c r="K178" s="139"/>
      <c r="L178" s="139"/>
      <c r="M178" s="139"/>
    </row>
    <row r="179" spans="3:13" s="187" customFormat="1" x14ac:dyDescent="0.25">
      <c r="H179" s="139"/>
      <c r="I179" s="139"/>
      <c r="J179" s="139"/>
      <c r="K179" s="139"/>
      <c r="L179" s="139"/>
      <c r="M179" s="139"/>
    </row>
    <row r="180" spans="3:13" s="187" customFormat="1" x14ac:dyDescent="0.25">
      <c r="H180" s="139"/>
      <c r="I180" s="139"/>
      <c r="J180" s="139"/>
      <c r="K180" s="139"/>
      <c r="L180" s="139"/>
      <c r="M180" s="139"/>
    </row>
    <row r="181" spans="3:13" s="187" customFormat="1" x14ac:dyDescent="0.25">
      <c r="H181" s="139"/>
      <c r="I181" s="139"/>
      <c r="J181" s="139"/>
      <c r="K181" s="139"/>
      <c r="L181" s="139"/>
      <c r="M181" s="139"/>
    </row>
    <row r="182" spans="3:13" s="187" customFormat="1" x14ac:dyDescent="0.25">
      <c r="H182" s="139"/>
      <c r="I182" s="139"/>
      <c r="J182" s="139"/>
      <c r="K182" s="139"/>
      <c r="L182" s="139"/>
      <c r="M182" s="139"/>
    </row>
    <row r="183" spans="3:13" s="187" customFormat="1" x14ac:dyDescent="0.25">
      <c r="H183" s="139"/>
      <c r="I183" s="139"/>
      <c r="J183" s="139"/>
      <c r="K183" s="139"/>
      <c r="L183" s="139"/>
      <c r="M183" s="139"/>
    </row>
    <row r="184" spans="3:13" s="187" customFormat="1" x14ac:dyDescent="0.25">
      <c r="H184" s="139"/>
      <c r="I184" s="139"/>
      <c r="J184" s="139"/>
      <c r="K184" s="139"/>
      <c r="L184" s="139"/>
      <c r="M184" s="139"/>
    </row>
    <row r="185" spans="3:13" s="187" customFormat="1" x14ac:dyDescent="0.25">
      <c r="H185" s="139"/>
      <c r="I185" s="139"/>
      <c r="J185" s="139"/>
      <c r="K185" s="139"/>
      <c r="L185" s="139"/>
      <c r="M185" s="139"/>
    </row>
    <row r="186" spans="3:13" s="187" customFormat="1" x14ac:dyDescent="0.25">
      <c r="H186" s="139"/>
      <c r="I186" s="139"/>
      <c r="J186" s="139"/>
      <c r="K186" s="139"/>
      <c r="L186" s="139"/>
      <c r="M186" s="139"/>
    </row>
    <row r="187" spans="3:13" s="187" customFormat="1" x14ac:dyDescent="0.25">
      <c r="H187" s="139"/>
      <c r="I187" s="139"/>
      <c r="J187" s="139"/>
      <c r="K187" s="139"/>
      <c r="L187" s="139"/>
      <c r="M187" s="139"/>
    </row>
    <row r="188" spans="3:13" s="187" customFormat="1" x14ac:dyDescent="0.25">
      <c r="H188" s="139"/>
      <c r="I188" s="139"/>
      <c r="J188" s="139"/>
      <c r="K188" s="139"/>
      <c r="L188" s="139"/>
      <c r="M188" s="139"/>
    </row>
    <row r="189" spans="3:13" s="187" customFormat="1" x14ac:dyDescent="0.25">
      <c r="H189" s="139"/>
      <c r="I189" s="139"/>
      <c r="J189" s="139"/>
      <c r="K189" s="139"/>
      <c r="L189" s="139"/>
      <c r="M189" s="139"/>
    </row>
    <row r="190" spans="3:13" s="187" customFormat="1" x14ac:dyDescent="0.25">
      <c r="H190" s="139"/>
      <c r="I190" s="139"/>
      <c r="J190" s="139"/>
      <c r="K190" s="139"/>
      <c r="L190" s="139"/>
      <c r="M190" s="139"/>
    </row>
    <row r="191" spans="3:13" s="187" customFormat="1" x14ac:dyDescent="0.25">
      <c r="H191" s="139"/>
      <c r="I191" s="139"/>
      <c r="J191" s="139"/>
      <c r="K191" s="139"/>
      <c r="L191" s="139"/>
      <c r="M191" s="139"/>
    </row>
    <row r="192" spans="3:13" s="187" customFormat="1" x14ac:dyDescent="0.25">
      <c r="H192" s="139"/>
      <c r="I192" s="139"/>
      <c r="J192" s="139"/>
      <c r="K192" s="139"/>
      <c r="L192" s="139"/>
      <c r="M192" s="139"/>
    </row>
    <row r="193" spans="8:13" s="187" customFormat="1" x14ac:dyDescent="0.25">
      <c r="H193" s="139"/>
      <c r="I193" s="139"/>
      <c r="J193" s="139"/>
      <c r="K193" s="139"/>
      <c r="L193" s="139"/>
      <c r="M193" s="139"/>
    </row>
    <row r="194" spans="8:13" s="187" customFormat="1" x14ac:dyDescent="0.25">
      <c r="H194" s="139"/>
      <c r="I194" s="139"/>
      <c r="J194" s="139"/>
      <c r="K194" s="139"/>
      <c r="L194" s="139"/>
      <c r="M194" s="139"/>
    </row>
    <row r="195" spans="8:13" s="187" customFormat="1" x14ac:dyDescent="0.25">
      <c r="H195" s="139"/>
      <c r="I195" s="139"/>
      <c r="J195" s="139"/>
      <c r="K195" s="139"/>
      <c r="L195" s="139"/>
      <c r="M195" s="139"/>
    </row>
    <row r="196" spans="8:13" s="187" customFormat="1" x14ac:dyDescent="0.25">
      <c r="H196" s="139"/>
      <c r="I196" s="139"/>
      <c r="J196" s="139"/>
      <c r="K196" s="139"/>
      <c r="L196" s="139"/>
      <c r="M196" s="139"/>
    </row>
    <row r="197" spans="8:13" s="187" customFormat="1" x14ac:dyDescent="0.25">
      <c r="H197" s="139"/>
      <c r="I197" s="139"/>
      <c r="J197" s="139"/>
      <c r="K197" s="139"/>
      <c r="L197" s="139"/>
      <c r="M197" s="139"/>
    </row>
    <row r="198" spans="8:13" s="187" customFormat="1" x14ac:dyDescent="0.25">
      <c r="H198" s="139"/>
      <c r="I198" s="139"/>
      <c r="J198" s="139"/>
      <c r="K198" s="139"/>
      <c r="L198" s="139"/>
      <c r="M198" s="139"/>
    </row>
    <row r="199" spans="8:13" s="187" customFormat="1" x14ac:dyDescent="0.25">
      <c r="H199" s="139"/>
      <c r="I199" s="139"/>
      <c r="J199" s="139"/>
      <c r="K199" s="139"/>
      <c r="L199" s="139"/>
      <c r="M199" s="139"/>
    </row>
    <row r="200" spans="8:13" s="187" customFormat="1" x14ac:dyDescent="0.25">
      <c r="H200" s="139"/>
      <c r="I200" s="139"/>
      <c r="J200" s="139"/>
      <c r="K200" s="139"/>
      <c r="L200" s="139"/>
      <c r="M200" s="139"/>
    </row>
    <row r="201" spans="8:13" s="187" customFormat="1" x14ac:dyDescent="0.25">
      <c r="H201" s="139"/>
      <c r="I201" s="139"/>
      <c r="J201" s="139"/>
      <c r="K201" s="139"/>
      <c r="L201" s="139"/>
      <c r="M201" s="139"/>
    </row>
    <row r="202" spans="8:13" s="187" customFormat="1" x14ac:dyDescent="0.25">
      <c r="H202" s="139"/>
      <c r="I202" s="139"/>
      <c r="J202" s="139"/>
      <c r="K202" s="139"/>
      <c r="L202" s="139"/>
      <c r="M202" s="139"/>
    </row>
    <row r="203" spans="8:13" s="187" customFormat="1" x14ac:dyDescent="0.25">
      <c r="H203" s="139"/>
      <c r="I203" s="139"/>
      <c r="J203" s="139"/>
      <c r="K203" s="139"/>
      <c r="L203" s="139"/>
      <c r="M203" s="139"/>
    </row>
    <row r="204" spans="8:13" s="187" customFormat="1" x14ac:dyDescent="0.25">
      <c r="H204" s="139"/>
      <c r="I204" s="139"/>
      <c r="J204" s="139"/>
      <c r="K204" s="139"/>
      <c r="L204" s="139"/>
      <c r="M204" s="139"/>
    </row>
    <row r="205" spans="8:13" s="187" customFormat="1" x14ac:dyDescent="0.25">
      <c r="H205" s="139"/>
      <c r="I205" s="139"/>
      <c r="J205" s="139"/>
      <c r="K205" s="139"/>
      <c r="L205" s="139"/>
      <c r="M205" s="139"/>
    </row>
    <row r="206" spans="8:13" s="187" customFormat="1" x14ac:dyDescent="0.25">
      <c r="H206" s="139"/>
      <c r="I206" s="139"/>
      <c r="J206" s="139"/>
      <c r="K206" s="139"/>
      <c r="L206" s="139"/>
      <c r="M206" s="139"/>
    </row>
    <row r="207" spans="8:13" s="187" customFormat="1" x14ac:dyDescent="0.25">
      <c r="H207" s="139"/>
      <c r="I207" s="139"/>
      <c r="J207" s="139"/>
      <c r="K207" s="139"/>
      <c r="L207" s="139"/>
      <c r="M207" s="139"/>
    </row>
    <row r="208" spans="8:13" s="187" customFormat="1" x14ac:dyDescent="0.25">
      <c r="H208" s="139"/>
      <c r="I208" s="139"/>
      <c r="J208" s="139"/>
      <c r="K208" s="139"/>
      <c r="L208" s="139"/>
      <c r="M208" s="139"/>
    </row>
    <row r="209" spans="8:13" s="187" customFormat="1" x14ac:dyDescent="0.25">
      <c r="H209" s="139"/>
      <c r="I209" s="139"/>
      <c r="J209" s="139"/>
      <c r="K209" s="139"/>
      <c r="L209" s="139"/>
      <c r="M209" s="139"/>
    </row>
    <row r="210" spans="8:13" s="187" customFormat="1" x14ac:dyDescent="0.25">
      <c r="H210" s="139"/>
      <c r="I210" s="139"/>
      <c r="J210" s="139"/>
      <c r="K210" s="139"/>
      <c r="L210" s="139"/>
      <c r="M210" s="139"/>
    </row>
    <row r="211" spans="8:13" s="187" customFormat="1" x14ac:dyDescent="0.25">
      <c r="H211" s="139"/>
      <c r="I211" s="139"/>
      <c r="J211" s="139"/>
      <c r="K211" s="139"/>
      <c r="L211" s="139"/>
      <c r="M211" s="139"/>
    </row>
    <row r="212" spans="8:13" s="187" customFormat="1" x14ac:dyDescent="0.25">
      <c r="H212" s="139"/>
      <c r="I212" s="139"/>
      <c r="J212" s="139"/>
      <c r="K212" s="139"/>
      <c r="L212" s="139"/>
      <c r="M212" s="139"/>
    </row>
    <row r="213" spans="8:13" s="187" customFormat="1" x14ac:dyDescent="0.25">
      <c r="H213" s="139"/>
      <c r="I213" s="139"/>
      <c r="J213" s="139"/>
      <c r="K213" s="139"/>
      <c r="L213" s="139"/>
      <c r="M213" s="139"/>
    </row>
    <row r="214" spans="8:13" s="187" customFormat="1" x14ac:dyDescent="0.25">
      <c r="H214" s="139"/>
      <c r="I214" s="139"/>
      <c r="J214" s="139"/>
      <c r="K214" s="139"/>
      <c r="L214" s="139"/>
      <c r="M214" s="139"/>
    </row>
    <row r="215" spans="8:13" s="187" customFormat="1" x14ac:dyDescent="0.25">
      <c r="H215" s="139"/>
      <c r="I215" s="139"/>
      <c r="J215" s="139"/>
      <c r="K215" s="139"/>
      <c r="L215" s="139"/>
      <c r="M215" s="139"/>
    </row>
    <row r="216" spans="8:13" s="187" customFormat="1" x14ac:dyDescent="0.25">
      <c r="H216" s="139"/>
      <c r="I216" s="139"/>
    </row>
    <row r="217" spans="8:13" s="187" customFormat="1" x14ac:dyDescent="0.25">
      <c r="H217" s="139"/>
      <c r="I217" s="139"/>
    </row>
    <row r="218" spans="8:13" s="187" customFormat="1" x14ac:dyDescent="0.25">
      <c r="H218" s="139"/>
      <c r="I218" s="139"/>
    </row>
    <row r="219" spans="8:13" s="187" customFormat="1" x14ac:dyDescent="0.25">
      <c r="H219" s="139"/>
      <c r="I219" s="139"/>
    </row>
    <row r="220" spans="8:13" s="187" customFormat="1" x14ac:dyDescent="0.25"/>
    <row r="221" spans="8:13" s="187" customFormat="1" x14ac:dyDescent="0.25"/>
    <row r="222" spans="8:13" s="187" customFormat="1" x14ac:dyDescent="0.25"/>
    <row r="223" spans="8:13" s="187" customFormat="1" x14ac:dyDescent="0.25"/>
    <row r="224" spans="8:13" s="187" customFormat="1" x14ac:dyDescent="0.25"/>
    <row r="225" s="187" customFormat="1" x14ac:dyDescent="0.25"/>
    <row r="226" s="187" customFormat="1" x14ac:dyDescent="0.25"/>
    <row r="227" s="187" customFormat="1" x14ac:dyDescent="0.25"/>
    <row r="228" s="187" customFormat="1" x14ac:dyDescent="0.25"/>
    <row r="229" s="187" customFormat="1" x14ac:dyDescent="0.25"/>
    <row r="230" s="187" customFormat="1" x14ac:dyDescent="0.25"/>
    <row r="231" s="187" customFormat="1" x14ac:dyDescent="0.25"/>
    <row r="232" s="187" customFormat="1" x14ac:dyDescent="0.25"/>
    <row r="233" s="187" customFormat="1" x14ac:dyDescent="0.25"/>
    <row r="234" s="187" customFormat="1" x14ac:dyDescent="0.25"/>
    <row r="235" s="187" customFormat="1" x14ac:dyDescent="0.25"/>
    <row r="236" s="187" customFormat="1" x14ac:dyDescent="0.25"/>
    <row r="237" s="187" customFormat="1" x14ac:dyDescent="0.25"/>
    <row r="238" s="187" customFormat="1" x14ac:dyDescent="0.25"/>
    <row r="239" s="187" customFormat="1" x14ac:dyDescent="0.25"/>
    <row r="240" s="187" customFormat="1" x14ac:dyDescent="0.25"/>
    <row r="241" s="187" customFormat="1" x14ac:dyDescent="0.25"/>
    <row r="242" s="187" customFormat="1" x14ac:dyDescent="0.25"/>
    <row r="243" s="187" customFormat="1" x14ac:dyDescent="0.25"/>
    <row r="244" s="187" customFormat="1" x14ac:dyDescent="0.25"/>
    <row r="245" s="187" customFormat="1" x14ac:dyDescent="0.25"/>
    <row r="246" s="187" customFormat="1" x14ac:dyDescent="0.25"/>
    <row r="247" s="187" customFormat="1" x14ac:dyDescent="0.25"/>
    <row r="248" s="187" customFormat="1" x14ac:dyDescent="0.25"/>
    <row r="249" s="187" customFormat="1" x14ac:dyDescent="0.25"/>
    <row r="250" s="187" customFormat="1" x14ac:dyDescent="0.25"/>
    <row r="251" s="187" customFormat="1" x14ac:dyDescent="0.25"/>
    <row r="252" s="187" customFormat="1" x14ac:dyDescent="0.25"/>
    <row r="253" s="187" customFormat="1" x14ac:dyDescent="0.25"/>
    <row r="254" s="187" customFormat="1" x14ac:dyDescent="0.25"/>
    <row r="255" s="187" customFormat="1" x14ac:dyDescent="0.25"/>
    <row r="256" s="187" customFormat="1" x14ac:dyDescent="0.25"/>
    <row r="257" s="187" customFormat="1" x14ac:dyDescent="0.25"/>
    <row r="258" s="187" customFormat="1" x14ac:dyDescent="0.25"/>
    <row r="259" s="187" customFormat="1" x14ac:dyDescent="0.25"/>
    <row r="260" s="187" customFormat="1" x14ac:dyDescent="0.25"/>
    <row r="261" s="187" customFormat="1" x14ac:dyDescent="0.25"/>
    <row r="262" s="187" customFormat="1" x14ac:dyDescent="0.25"/>
    <row r="263" s="187" customFormat="1" x14ac:dyDescent="0.25"/>
    <row r="264" s="187" customFormat="1" x14ac:dyDescent="0.25"/>
    <row r="265" s="187" customFormat="1" x14ac:dyDescent="0.25"/>
    <row r="266" s="187" customFormat="1" x14ac:dyDescent="0.25"/>
    <row r="267" s="187" customFormat="1" x14ac:dyDescent="0.25"/>
    <row r="268" s="187" customFormat="1" x14ac:dyDescent="0.25"/>
    <row r="269" s="187" customFormat="1" x14ac:dyDescent="0.25"/>
    <row r="270" s="187" customFormat="1" x14ac:dyDescent="0.25"/>
    <row r="271" s="187" customFormat="1" x14ac:dyDescent="0.25"/>
    <row r="272" s="187" customFormat="1" x14ac:dyDescent="0.25"/>
    <row r="273" s="187" customFormat="1" x14ac:dyDescent="0.25"/>
    <row r="274" s="187" customFormat="1" x14ac:dyDescent="0.25"/>
    <row r="275" s="187" customFormat="1" x14ac:dyDescent="0.25"/>
    <row r="276" s="187" customFormat="1" x14ac:dyDescent="0.25"/>
    <row r="277" s="187" customFormat="1" x14ac:dyDescent="0.25"/>
    <row r="278" s="187" customFormat="1" x14ac:dyDescent="0.25"/>
    <row r="279" s="187" customFormat="1" x14ac:dyDescent="0.25"/>
    <row r="280" s="187" customFormat="1" x14ac:dyDescent="0.25"/>
    <row r="281" s="187" customFormat="1" x14ac:dyDescent="0.25"/>
    <row r="282" s="187" customFormat="1" x14ac:dyDescent="0.25"/>
    <row r="283" s="187" customFormat="1" x14ac:dyDescent="0.25"/>
    <row r="284" s="187" customFormat="1" x14ac:dyDescent="0.25"/>
    <row r="285" s="187" customFormat="1" x14ac:dyDescent="0.25"/>
    <row r="286" s="187" customFormat="1" x14ac:dyDescent="0.25"/>
    <row r="287" s="187" customFormat="1" x14ac:dyDescent="0.25"/>
    <row r="288" s="187" customFormat="1" x14ac:dyDescent="0.25"/>
    <row r="289" s="187" customFormat="1" x14ac:dyDescent="0.25"/>
    <row r="290" s="187" customFormat="1" x14ac:dyDescent="0.25"/>
    <row r="291" s="187" customFormat="1" x14ac:dyDescent="0.25"/>
    <row r="292" s="187" customFormat="1" x14ac:dyDescent="0.25"/>
    <row r="293" s="187" customFormat="1" x14ac:dyDescent="0.25"/>
    <row r="294" s="187" customFormat="1" x14ac:dyDescent="0.25"/>
    <row r="295" s="187" customFormat="1" x14ac:dyDescent="0.25"/>
    <row r="296" s="187" customFormat="1" x14ac:dyDescent="0.25"/>
    <row r="297" s="187" customFormat="1" x14ac:dyDescent="0.25"/>
    <row r="298" s="187" customFormat="1" x14ac:dyDescent="0.25"/>
    <row r="299" s="187" customFormat="1" x14ac:dyDescent="0.25"/>
    <row r="300" s="187" customFormat="1" x14ac:dyDescent="0.25"/>
    <row r="301" s="187" customFormat="1" x14ac:dyDescent="0.25"/>
    <row r="302" s="187" customFormat="1" x14ac:dyDescent="0.25"/>
    <row r="303" s="187" customFormat="1" x14ac:dyDescent="0.25"/>
    <row r="304" s="187" customFormat="1" x14ac:dyDescent="0.25"/>
    <row r="305" s="187" customFormat="1" x14ac:dyDescent="0.25"/>
    <row r="306" s="187" customFormat="1" x14ac:dyDescent="0.25"/>
    <row r="307" s="187" customFormat="1" x14ac:dyDescent="0.25"/>
    <row r="308" s="187" customFormat="1" x14ac:dyDescent="0.25"/>
    <row r="309" s="187" customFormat="1" x14ac:dyDescent="0.25"/>
    <row r="310" s="187" customFormat="1" x14ac:dyDescent="0.25"/>
    <row r="311" s="187" customFormat="1" x14ac:dyDescent="0.25"/>
    <row r="312" s="187" customFormat="1" x14ac:dyDescent="0.25"/>
    <row r="313" s="187" customFormat="1" x14ac:dyDescent="0.25"/>
    <row r="314" s="187" customFormat="1" x14ac:dyDescent="0.25"/>
    <row r="315" s="187" customFormat="1" x14ac:dyDescent="0.25"/>
    <row r="316" s="187" customFormat="1" x14ac:dyDescent="0.25"/>
    <row r="317" s="187" customFormat="1" x14ac:dyDescent="0.25"/>
    <row r="318" s="187" customFormat="1" x14ac:dyDescent="0.25"/>
    <row r="319" s="187" customFormat="1" x14ac:dyDescent="0.25"/>
    <row r="320" s="187" customFormat="1" x14ac:dyDescent="0.25"/>
    <row r="321" s="187" customFormat="1" x14ac:dyDescent="0.25"/>
    <row r="322" s="187" customFormat="1" x14ac:dyDescent="0.25"/>
    <row r="323" s="187" customFormat="1" x14ac:dyDescent="0.25"/>
    <row r="324" s="187" customFormat="1" x14ac:dyDescent="0.25"/>
    <row r="325" s="187" customFormat="1" x14ac:dyDescent="0.25"/>
    <row r="326" s="187" customFormat="1" x14ac:dyDescent="0.25"/>
    <row r="327" s="187" customFormat="1" x14ac:dyDescent="0.25"/>
    <row r="328" s="187" customFormat="1" x14ac:dyDescent="0.25"/>
    <row r="329" s="187" customFormat="1" x14ac:dyDescent="0.25"/>
    <row r="330" s="187" customFormat="1" x14ac:dyDescent="0.25"/>
    <row r="331" s="187" customFormat="1" x14ac:dyDescent="0.25"/>
    <row r="332" s="187" customFormat="1" x14ac:dyDescent="0.25"/>
    <row r="333" s="187" customFormat="1" x14ac:dyDescent="0.25"/>
    <row r="334" s="187" customFormat="1" x14ac:dyDescent="0.25"/>
    <row r="335" s="187" customFormat="1" x14ac:dyDescent="0.25"/>
    <row r="336" s="187" customFormat="1" x14ac:dyDescent="0.25"/>
    <row r="337" s="187" customFormat="1" x14ac:dyDescent="0.25"/>
    <row r="338" s="187" customFormat="1" x14ac:dyDescent="0.25"/>
    <row r="339" s="187" customFormat="1" x14ac:dyDescent="0.25"/>
    <row r="340" s="187" customFormat="1" x14ac:dyDescent="0.25"/>
    <row r="341" s="187" customFormat="1" x14ac:dyDescent="0.25"/>
    <row r="342" s="187" customFormat="1" x14ac:dyDescent="0.25"/>
    <row r="343" s="187" customFormat="1" x14ac:dyDescent="0.25"/>
    <row r="344" s="187" customFormat="1" x14ac:dyDescent="0.25"/>
    <row r="345" s="187" customFormat="1" x14ac:dyDescent="0.25"/>
    <row r="346" s="187" customFormat="1" x14ac:dyDescent="0.25"/>
    <row r="347" s="187" customFormat="1" x14ac:dyDescent="0.25"/>
    <row r="348" s="187" customFormat="1" x14ac:dyDescent="0.25"/>
    <row r="349" s="187" customFormat="1" x14ac:dyDescent="0.25"/>
    <row r="350" s="187" customFormat="1" x14ac:dyDescent="0.25"/>
    <row r="351" s="187" customFormat="1" x14ac:dyDescent="0.25"/>
    <row r="352" s="187" customFormat="1" x14ac:dyDescent="0.25"/>
    <row r="353" s="187" customFormat="1" x14ac:dyDescent="0.25"/>
    <row r="354" s="187" customFormat="1" x14ac:dyDescent="0.25"/>
    <row r="355" s="187" customFormat="1" x14ac:dyDescent="0.25"/>
    <row r="356" s="187" customFormat="1" x14ac:dyDescent="0.25"/>
    <row r="357" s="187" customFormat="1" x14ac:dyDescent="0.25"/>
    <row r="358" s="187" customFormat="1" x14ac:dyDescent="0.25"/>
    <row r="359" s="187" customFormat="1" x14ac:dyDescent="0.25"/>
    <row r="360" s="187" customFormat="1" x14ac:dyDescent="0.25"/>
    <row r="361" s="187" customFormat="1" x14ac:dyDescent="0.25"/>
    <row r="362" s="187" customFormat="1" x14ac:dyDescent="0.25"/>
    <row r="363" s="187" customFormat="1" x14ac:dyDescent="0.25"/>
    <row r="364" s="187" customFormat="1" x14ac:dyDescent="0.25"/>
    <row r="365" s="187" customFormat="1" x14ac:dyDescent="0.25"/>
    <row r="366" s="187" customFormat="1" x14ac:dyDescent="0.25"/>
    <row r="367" s="187" customFormat="1" x14ac:dyDescent="0.25"/>
    <row r="368" s="187" customFormat="1" x14ac:dyDescent="0.25"/>
    <row r="369" s="187" customFormat="1" x14ac:dyDescent="0.25"/>
    <row r="370" s="187" customFormat="1" x14ac:dyDescent="0.25"/>
    <row r="371" s="187" customFormat="1" x14ac:dyDescent="0.25"/>
    <row r="372" s="187" customFormat="1" x14ac:dyDescent="0.25"/>
    <row r="373" s="187" customFormat="1" x14ac:dyDescent="0.25"/>
    <row r="374" s="187" customFormat="1" x14ac:dyDescent="0.25"/>
  </sheetData>
  <sheetProtection algorithmName="SHA-512" hashValue="sfrE9UCv20KlV0oNY2SfkrYjyYadTZIaIxxf1hMVt4GYULQciRkLOYv/Zm2zyAbTJJC2tAf2xEBx+0nr3wYrfw==" saltValue="7Y2cHregIJ9ongh9ehLICQ==" spinCount="100000" sheet="1" objects="1" scenarios="1"/>
  <mergeCells count="110">
    <mergeCell ref="F145:J145"/>
    <mergeCell ref="F146:J146"/>
    <mergeCell ref="F147:J147"/>
    <mergeCell ref="F148:J148"/>
    <mergeCell ref="F149:J149"/>
    <mergeCell ref="F140:J140"/>
    <mergeCell ref="F141:J141"/>
    <mergeCell ref="F142:J142"/>
    <mergeCell ref="F143:J143"/>
    <mergeCell ref="F144:J144"/>
    <mergeCell ref="F155:J155"/>
    <mergeCell ref="F156:J156"/>
    <mergeCell ref="F157:J157"/>
    <mergeCell ref="F158:J158"/>
    <mergeCell ref="F159:J159"/>
    <mergeCell ref="F150:J150"/>
    <mergeCell ref="F151:J151"/>
    <mergeCell ref="F152:J152"/>
    <mergeCell ref="F153:J153"/>
    <mergeCell ref="F154:J154"/>
    <mergeCell ref="C175:J175"/>
    <mergeCell ref="F176:J176"/>
    <mergeCell ref="F177:J177"/>
    <mergeCell ref="F165:J165"/>
    <mergeCell ref="F166:J166"/>
    <mergeCell ref="F167:J167"/>
    <mergeCell ref="F168:J168"/>
    <mergeCell ref="F169:J169"/>
    <mergeCell ref="F160:J160"/>
    <mergeCell ref="F161:J161"/>
    <mergeCell ref="F162:J162"/>
    <mergeCell ref="F163:J163"/>
    <mergeCell ref="F164:J164"/>
    <mergeCell ref="F135:J135"/>
    <mergeCell ref="F136:J136"/>
    <mergeCell ref="F137:J137"/>
    <mergeCell ref="F138:J138"/>
    <mergeCell ref="F139:J139"/>
    <mergeCell ref="F130:J130"/>
    <mergeCell ref="F131:J131"/>
    <mergeCell ref="F132:J132"/>
    <mergeCell ref="F133:J133"/>
    <mergeCell ref="F134:J134"/>
    <mergeCell ref="F125:J125"/>
    <mergeCell ref="F126:J126"/>
    <mergeCell ref="F127:J127"/>
    <mergeCell ref="F128:J128"/>
    <mergeCell ref="F129:J129"/>
    <mergeCell ref="F120:J120"/>
    <mergeCell ref="F121:J121"/>
    <mergeCell ref="F122:J122"/>
    <mergeCell ref="F123:J123"/>
    <mergeCell ref="F124:J124"/>
    <mergeCell ref="F115:J115"/>
    <mergeCell ref="F116:J116"/>
    <mergeCell ref="F117:J117"/>
    <mergeCell ref="F118:J118"/>
    <mergeCell ref="F119:J119"/>
    <mergeCell ref="F110:J110"/>
    <mergeCell ref="F111:J111"/>
    <mergeCell ref="F112:J112"/>
    <mergeCell ref="F113:J113"/>
    <mergeCell ref="F114:J114"/>
    <mergeCell ref="F105:J105"/>
    <mergeCell ref="F106:J106"/>
    <mergeCell ref="F107:J107"/>
    <mergeCell ref="F108:J108"/>
    <mergeCell ref="F109:J109"/>
    <mergeCell ref="F100:J100"/>
    <mergeCell ref="F101:J101"/>
    <mergeCell ref="F102:J102"/>
    <mergeCell ref="F103:J103"/>
    <mergeCell ref="F104:J104"/>
    <mergeCell ref="F95:J95"/>
    <mergeCell ref="F96:J96"/>
    <mergeCell ref="F97:J97"/>
    <mergeCell ref="F98:J98"/>
    <mergeCell ref="F99:J99"/>
    <mergeCell ref="C7:G7"/>
    <mergeCell ref="C10:E10"/>
    <mergeCell ref="C12:C16"/>
    <mergeCell ref="C58:I58"/>
    <mergeCell ref="C49:I49"/>
    <mergeCell ref="D41:I41"/>
    <mergeCell ref="D45:I45"/>
    <mergeCell ref="F94:J94"/>
    <mergeCell ref="C93:J93"/>
    <mergeCell ref="C30:F30"/>
    <mergeCell ref="C22:G23"/>
    <mergeCell ref="C24:G24"/>
    <mergeCell ref="C26:G26"/>
    <mergeCell ref="C71:D71"/>
    <mergeCell ref="C82:G84"/>
    <mergeCell ref="C88:G89"/>
    <mergeCell ref="C85:G86"/>
    <mergeCell ref="C1:G1"/>
    <mergeCell ref="C2:G2"/>
    <mergeCell ref="C3:G3"/>
    <mergeCell ref="C4:G4"/>
    <mergeCell ref="C5:G5"/>
    <mergeCell ref="C74:G74"/>
    <mergeCell ref="C59:I59"/>
    <mergeCell ref="C60:I60"/>
    <mergeCell ref="C61:I61"/>
    <mergeCell ref="C17:C20"/>
    <mergeCell ref="C33:I33"/>
    <mergeCell ref="C34:I34"/>
    <mergeCell ref="C57:I57"/>
    <mergeCell ref="C55:I56"/>
    <mergeCell ref="C68:D68"/>
  </mergeCells>
  <hyperlinks>
    <hyperlink ref="C30" r:id="rId1"/>
    <hyperlink ref="C24" r:id="rId2"/>
    <hyperlink ref="C27" r:id="rId3"/>
    <hyperlink ref="C68" r:id="rId4"/>
    <hyperlink ref="C65" r:id="rId5"/>
    <hyperlink ref="C71" r:id="rId6"/>
    <hyperlink ref="C85" r:id="rId7" location="0"/>
    <hyperlink ref="C90" r:id="rId8"/>
    <hyperlink ref="C172" r:id="rId9"/>
  </hyperlinks>
  <pageMargins left="0.7" right="0.7" top="0.98479166666666662" bottom="0.75" header="0.3" footer="0.3"/>
  <pageSetup scale="71" fitToHeight="0" orientation="landscape" r:id="rId10"/>
  <headerFooter>
    <oddHeader>&amp;C&amp;G</oddHeader>
    <oddFooter>&amp;L&amp;"Avenir LT Std 35 Light,Regular"&amp;12&amp;K000000FINAL October 1, 2019&amp;C&amp;"Avenir LT Std 35 Light,Regular"&amp;12Page &amp;P of &amp;N&amp;R&amp;"Avenir LT Std 35 Light,Regular"&amp;12&amp;K000000&amp;A</oddFooter>
  </headerFooter>
  <drawing r:id="rId11"/>
  <legacyDrawingHF r:id="rId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N41"/>
  <sheetViews>
    <sheetView showGridLines="0" showRowColHeaders="0" zoomScaleNormal="100" workbookViewId="0"/>
  </sheetViews>
  <sheetFormatPr defaultRowHeight="15" x14ac:dyDescent="0.25"/>
  <cols>
    <col min="1" max="1" width="4.28515625" style="91" customWidth="1"/>
    <col min="2" max="2" width="37.7109375" style="91" customWidth="1"/>
    <col min="3" max="3" width="16.42578125" style="91" customWidth="1"/>
    <col min="4" max="4" width="19.5703125" style="91" customWidth="1"/>
    <col min="5" max="5" width="26.85546875" style="91" customWidth="1"/>
    <col min="6" max="8" width="9.140625" style="91"/>
    <col min="9" max="9" width="10.140625" style="91" bestFit="1" customWidth="1"/>
    <col min="10" max="11" width="9.140625" style="91"/>
    <col min="12" max="12" width="10.140625" style="91" bestFit="1" customWidth="1"/>
    <col min="13" max="14" width="13.7109375" style="91" bestFit="1" customWidth="1"/>
    <col min="15" max="16384" width="9.140625" style="91"/>
  </cols>
  <sheetData>
    <row r="1" spans="2:14" s="81" customFormat="1" ht="18.75" customHeight="1" x14ac:dyDescent="0.25">
      <c r="B1" s="639" t="s">
        <v>0</v>
      </c>
      <c r="C1" s="639"/>
      <c r="D1" s="639"/>
      <c r="E1" s="639"/>
      <c r="F1" s="639"/>
      <c r="G1" s="639"/>
      <c r="H1" s="639"/>
    </row>
    <row r="2" spans="2:14" s="81" customFormat="1" ht="15" customHeight="1" x14ac:dyDescent="0.25">
      <c r="B2" s="649"/>
      <c r="C2" s="649"/>
      <c r="D2" s="649"/>
      <c r="E2" s="649"/>
      <c r="F2" s="649"/>
      <c r="G2" s="649"/>
      <c r="H2" s="649"/>
    </row>
    <row r="3" spans="2:14" s="81" customFormat="1" ht="18.75" customHeight="1" x14ac:dyDescent="0.25">
      <c r="B3" s="639" t="s">
        <v>1</v>
      </c>
      <c r="C3" s="639"/>
      <c r="D3" s="639"/>
      <c r="E3" s="639"/>
      <c r="F3" s="639"/>
      <c r="G3" s="639"/>
      <c r="H3" s="639"/>
    </row>
    <row r="4" spans="2:14" s="81" customFormat="1" ht="18.75" customHeight="1" x14ac:dyDescent="0.25">
      <c r="B4" s="640" t="s">
        <v>210</v>
      </c>
      <c r="C4" s="640"/>
      <c r="D4" s="640"/>
      <c r="E4" s="640"/>
      <c r="F4" s="640"/>
      <c r="G4" s="640"/>
      <c r="H4" s="640"/>
    </row>
    <row r="5" spans="2:14" s="81" customFormat="1" ht="15" customHeight="1" x14ac:dyDescent="0.25">
      <c r="B5" s="645" t="s">
        <v>604</v>
      </c>
      <c r="C5" s="645"/>
      <c r="D5" s="645"/>
      <c r="E5" s="645"/>
      <c r="F5" s="645"/>
      <c r="G5" s="645"/>
      <c r="H5" s="645"/>
    </row>
    <row r="6" spans="2:14" s="81" customFormat="1" ht="15" customHeight="1" x14ac:dyDescent="0.25">
      <c r="B6" s="374"/>
      <c r="C6" s="374"/>
      <c r="D6" s="374"/>
      <c r="E6" s="374"/>
      <c r="F6" s="374"/>
      <c r="G6" s="374"/>
      <c r="H6" s="374"/>
    </row>
    <row r="7" spans="2:14" s="81" customFormat="1" ht="18.75" customHeight="1" x14ac:dyDescent="0.25">
      <c r="B7" s="639" t="s">
        <v>2</v>
      </c>
      <c r="C7" s="639"/>
      <c r="D7" s="639"/>
      <c r="E7" s="639"/>
      <c r="F7" s="639"/>
      <c r="G7" s="639"/>
      <c r="H7" s="639"/>
    </row>
    <row r="8" spans="2:14" s="81" customFormat="1" ht="15" customHeight="1" x14ac:dyDescent="0.25"/>
    <row r="9" spans="2:14" ht="15.75" thickBot="1" x14ac:dyDescent="0.3"/>
    <row r="10" spans="2:14" ht="18" x14ac:dyDescent="0.25">
      <c r="B10" s="803" t="s">
        <v>600</v>
      </c>
      <c r="C10" s="804"/>
      <c r="D10" s="805"/>
    </row>
    <row r="11" spans="2:14" ht="15.75" x14ac:dyDescent="0.25">
      <c r="B11" s="301" t="s">
        <v>235</v>
      </c>
      <c r="C11" s="302" t="s">
        <v>223</v>
      </c>
      <c r="D11" s="303" t="s">
        <v>58</v>
      </c>
    </row>
    <row r="12" spans="2:14" ht="15.75" x14ac:dyDescent="0.25">
      <c r="B12" s="304" t="s">
        <v>236</v>
      </c>
      <c r="C12" s="305">
        <v>0.1318</v>
      </c>
      <c r="D12" s="306" t="s">
        <v>237</v>
      </c>
    </row>
    <row r="13" spans="2:14" ht="16.5" thickBot="1" x14ac:dyDescent="0.3">
      <c r="B13" s="307" t="s">
        <v>238</v>
      </c>
      <c r="C13" s="308">
        <v>0.73</v>
      </c>
      <c r="D13" s="309" t="s">
        <v>241</v>
      </c>
    </row>
    <row r="14" spans="2:14" ht="15.75" thickBot="1" x14ac:dyDescent="0.3">
      <c r="B14" s="310" t="s">
        <v>606</v>
      </c>
      <c r="C14" s="311"/>
      <c r="D14" s="312"/>
    </row>
    <row r="15" spans="2:14" ht="15.75" thickBot="1" x14ac:dyDescent="0.3"/>
    <row r="16" spans="2:14" ht="18" x14ac:dyDescent="0.25">
      <c r="B16" s="803" t="s">
        <v>601</v>
      </c>
      <c r="C16" s="804"/>
      <c r="D16" s="805"/>
      <c r="E16" s="313"/>
      <c r="M16" s="399"/>
      <c r="N16" s="402"/>
    </row>
    <row r="17" spans="2:13" ht="15.75" x14ac:dyDescent="0.25">
      <c r="B17" s="301" t="s">
        <v>222</v>
      </c>
      <c r="C17" s="302" t="s">
        <v>223</v>
      </c>
      <c r="D17" s="303" t="s">
        <v>58</v>
      </c>
      <c r="E17" s="313"/>
    </row>
    <row r="18" spans="2:13" ht="15.75" x14ac:dyDescent="0.25">
      <c r="B18" s="304" t="s">
        <v>224</v>
      </c>
      <c r="C18" s="314">
        <v>3.52</v>
      </c>
      <c r="D18" s="306" t="s">
        <v>225</v>
      </c>
      <c r="E18" s="313"/>
    </row>
    <row r="19" spans="2:13" ht="15.75" x14ac:dyDescent="0.25">
      <c r="B19" s="304" t="s">
        <v>226</v>
      </c>
      <c r="C19" s="314">
        <v>3.84</v>
      </c>
      <c r="D19" s="306" t="s">
        <v>225</v>
      </c>
      <c r="E19" s="313"/>
    </row>
    <row r="20" spans="2:13" ht="15.75" x14ac:dyDescent="0.25">
      <c r="B20" s="304" t="s">
        <v>227</v>
      </c>
      <c r="C20" s="490">
        <f>2.63*0.98/115.83</f>
        <v>2.2251575584908919E-2</v>
      </c>
      <c r="D20" s="306" t="s">
        <v>228</v>
      </c>
      <c r="E20" s="489"/>
      <c r="I20" s="400"/>
    </row>
    <row r="21" spans="2:13" ht="15.75" x14ac:dyDescent="0.25">
      <c r="B21" s="304" t="s">
        <v>229</v>
      </c>
      <c r="C21" s="314">
        <v>3.3</v>
      </c>
      <c r="D21" s="306" t="s">
        <v>230</v>
      </c>
      <c r="E21" s="313"/>
      <c r="L21" s="400"/>
      <c r="M21" s="401"/>
    </row>
    <row r="22" spans="2:13" ht="15.75" x14ac:dyDescent="0.25">
      <c r="B22" s="304" t="s">
        <v>231</v>
      </c>
      <c r="C22" s="314">
        <v>2.9</v>
      </c>
      <c r="D22" s="306" t="s">
        <v>225</v>
      </c>
      <c r="E22" s="313"/>
      <c r="I22" s="399"/>
      <c r="M22" s="402"/>
    </row>
    <row r="23" spans="2:13" ht="15.75" x14ac:dyDescent="0.25">
      <c r="B23" s="304" t="s">
        <v>232</v>
      </c>
      <c r="C23" s="314">
        <v>2.98</v>
      </c>
      <c r="D23" s="306" t="s">
        <v>225</v>
      </c>
      <c r="E23" s="313"/>
    </row>
    <row r="24" spans="2:13" ht="15.75" x14ac:dyDescent="0.25">
      <c r="B24" s="304" t="s">
        <v>233</v>
      </c>
      <c r="C24" s="314">
        <v>3.14</v>
      </c>
      <c r="D24" s="306" t="s">
        <v>225</v>
      </c>
      <c r="E24" s="313"/>
    </row>
    <row r="25" spans="2:13" ht="18.75" thickBot="1" x14ac:dyDescent="0.3">
      <c r="B25" s="315" t="s">
        <v>602</v>
      </c>
      <c r="C25" s="316">
        <v>16.2</v>
      </c>
      <c r="D25" s="317" t="s">
        <v>234</v>
      </c>
      <c r="E25" s="313"/>
    </row>
    <row r="26" spans="2:13" ht="15.75" x14ac:dyDescent="0.25">
      <c r="B26" s="812" t="s">
        <v>608</v>
      </c>
      <c r="C26" s="813"/>
      <c r="D26" s="814"/>
      <c r="E26" s="313"/>
    </row>
    <row r="27" spans="2:13" ht="15.75" x14ac:dyDescent="0.25">
      <c r="B27" s="815"/>
      <c r="C27" s="816"/>
      <c r="D27" s="817"/>
      <c r="E27" s="313"/>
    </row>
    <row r="28" spans="2:13" ht="12" customHeight="1" x14ac:dyDescent="0.25">
      <c r="B28" s="815"/>
      <c r="C28" s="816"/>
      <c r="D28" s="817"/>
      <c r="E28" s="313"/>
    </row>
    <row r="29" spans="2:13" ht="15.75" x14ac:dyDescent="0.25">
      <c r="B29" s="815" t="s">
        <v>609</v>
      </c>
      <c r="C29" s="816"/>
      <c r="D29" s="817"/>
      <c r="E29" s="313"/>
    </row>
    <row r="30" spans="2:13" ht="16.5" thickBot="1" x14ac:dyDescent="0.3">
      <c r="B30" s="818"/>
      <c r="C30" s="819"/>
      <c r="D30" s="820"/>
      <c r="E30" s="313"/>
    </row>
    <row r="31" spans="2:13" ht="15.75" thickBot="1" x14ac:dyDescent="0.3"/>
    <row r="32" spans="2:13" ht="15.75" x14ac:dyDescent="0.25">
      <c r="B32" s="806" t="s">
        <v>239</v>
      </c>
      <c r="C32" s="807"/>
      <c r="D32" s="807"/>
      <c r="E32" s="808"/>
    </row>
    <row r="33" spans="2:5" s="318" customFormat="1" ht="15" customHeight="1" x14ac:dyDescent="0.25">
      <c r="B33" s="809" t="s">
        <v>607</v>
      </c>
      <c r="C33" s="810"/>
      <c r="D33" s="810"/>
      <c r="E33" s="811"/>
    </row>
    <row r="34" spans="2:5" s="318" customFormat="1" ht="16.5" thickBot="1" x14ac:dyDescent="0.3">
      <c r="B34" s="800" t="s">
        <v>240</v>
      </c>
      <c r="C34" s="801"/>
      <c r="D34" s="801"/>
      <c r="E34" s="802"/>
    </row>
    <row r="35" spans="2:5" s="318" customFormat="1" ht="15" customHeight="1" x14ac:dyDescent="0.25">
      <c r="B35" s="319"/>
      <c r="C35" s="320"/>
      <c r="D35" s="320"/>
      <c r="E35" s="216"/>
    </row>
    <row r="36" spans="2:5" s="318" customFormat="1" ht="15.75" x14ac:dyDescent="0.25">
      <c r="B36" s="320"/>
      <c r="C36" s="320"/>
      <c r="D36" s="320"/>
      <c r="E36" s="216"/>
    </row>
    <row r="37" spans="2:5" s="318" customFormat="1" ht="15.75" x14ac:dyDescent="0.25">
      <c r="B37" s="321"/>
    </row>
    <row r="38" spans="2:5" s="318" customFormat="1" ht="15.75" x14ac:dyDescent="0.25"/>
    <row r="39" spans="2:5" s="318" customFormat="1" ht="15.75" x14ac:dyDescent="0.25"/>
    <row r="40" spans="2:5" s="318" customFormat="1" ht="15.75" x14ac:dyDescent="0.25"/>
    <row r="41" spans="2:5" s="318" customFormat="1" ht="15.75" x14ac:dyDescent="0.25"/>
  </sheetData>
  <sheetProtection algorithmName="SHA-512" hashValue="TVf7akh7ExsH18oBLEqPQtct6PQOJMgJQF0STWaGjkfmfD0f+1YefmI2kojI7M+bPufhjLSZGVjQiDgc5LhgkA==" saltValue="Bjwk6EzpeKiEzJ2oGlc/bw==" spinCount="100000" sheet="1" objects="1" scenarios="1"/>
  <mergeCells count="13">
    <mergeCell ref="B34:E34"/>
    <mergeCell ref="B16:D16"/>
    <mergeCell ref="B10:D10"/>
    <mergeCell ref="B32:E32"/>
    <mergeCell ref="B33:E33"/>
    <mergeCell ref="B26:D28"/>
    <mergeCell ref="B29:D30"/>
    <mergeCell ref="B7:H7"/>
    <mergeCell ref="B1:H1"/>
    <mergeCell ref="B2:H2"/>
    <mergeCell ref="B3:H3"/>
    <mergeCell ref="B4:H4"/>
    <mergeCell ref="B5:H5"/>
  </mergeCells>
  <hyperlinks>
    <hyperlink ref="B34" r:id="rId1"/>
  </hyperlinks>
  <pageMargins left="0.7" right="0.7" top="0.98479166666666662" bottom="0.75" header="0.3" footer="0.3"/>
  <pageSetup scale="71" orientation="portrait" r:id="rId2"/>
  <headerFooter>
    <oddHeader>&amp;C&amp;G</oddHeader>
    <oddFooter>&amp;L&amp;"Avenir LT Std 35 Light,Regular"&amp;12&amp;K000000FINAL October 1, 2019&amp;C&amp;"Avenir LT Std 35 Light,Regular"&amp;12Page &amp;P of &amp;N&amp;R&amp;"Avenir LT Std 35 Light,Regular"&amp;12&amp;K000000&amp;A</oddFooter>
  </headerFooter>
  <colBreaks count="1" manualBreakCount="1">
    <brk id="6" max="1048575" man="1"/>
  </colBreaks>
  <drawing r:id="rId3"/>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T53"/>
  <sheetViews>
    <sheetView showGridLines="0" showRowColHeaders="0" zoomScaleNormal="100" workbookViewId="0">
      <selection sqref="A1:F1"/>
    </sheetView>
  </sheetViews>
  <sheetFormatPr defaultColWidth="9.140625" defaultRowHeight="15" x14ac:dyDescent="0.25"/>
  <cols>
    <col min="1" max="1" width="2.85546875" style="81" customWidth="1"/>
    <col min="2" max="2" width="33.28515625" style="81" customWidth="1"/>
    <col min="3" max="3" width="46.140625" style="81" bestFit="1" customWidth="1"/>
    <col min="4" max="4" width="34.42578125" style="81" bestFit="1" customWidth="1"/>
    <col min="5" max="5" width="34.42578125" style="81" customWidth="1"/>
    <col min="6" max="6" width="131.85546875" style="81" bestFit="1" customWidth="1"/>
    <col min="7" max="7" width="60.85546875" style="81" bestFit="1" customWidth="1"/>
    <col min="8" max="8" width="50.85546875" style="81" bestFit="1" customWidth="1"/>
    <col min="9" max="9" width="64.42578125" style="81" bestFit="1" customWidth="1"/>
    <col min="10" max="16384" width="9.140625" style="81"/>
  </cols>
  <sheetData>
    <row r="1" spans="1:20" ht="18.75" customHeight="1" x14ac:dyDescent="0.25">
      <c r="A1" s="639" t="s">
        <v>0</v>
      </c>
      <c r="B1" s="639"/>
      <c r="C1" s="639"/>
      <c r="D1" s="639"/>
      <c r="E1" s="639"/>
      <c r="F1" s="639"/>
      <c r="G1" s="360"/>
    </row>
    <row r="2" spans="1:20" ht="15" customHeight="1" x14ac:dyDescent="0.25">
      <c r="A2" s="649"/>
      <c r="B2" s="649"/>
      <c r="C2" s="649"/>
      <c r="D2" s="649"/>
      <c r="E2" s="649"/>
      <c r="F2" s="649"/>
      <c r="G2" s="361"/>
    </row>
    <row r="3" spans="1:20" ht="18.75" customHeight="1" x14ac:dyDescent="0.25">
      <c r="A3" s="639" t="s">
        <v>1</v>
      </c>
      <c r="B3" s="639"/>
      <c r="C3" s="639"/>
      <c r="D3" s="639"/>
      <c r="E3" s="639"/>
      <c r="F3" s="639"/>
      <c r="G3" s="360"/>
    </row>
    <row r="4" spans="1:20" ht="18.75" customHeight="1" x14ac:dyDescent="0.25">
      <c r="A4" s="640" t="s">
        <v>48</v>
      </c>
      <c r="B4" s="640"/>
      <c r="C4" s="640"/>
      <c r="D4" s="640"/>
      <c r="E4" s="640"/>
      <c r="F4" s="640"/>
      <c r="G4" s="362"/>
    </row>
    <row r="5" spans="1:20" ht="15" customHeight="1" x14ac:dyDescent="0.25">
      <c r="A5" s="645" t="s">
        <v>604</v>
      </c>
      <c r="B5" s="645"/>
      <c r="C5" s="645"/>
      <c r="D5" s="645"/>
      <c r="E5" s="645"/>
      <c r="F5" s="645"/>
      <c r="G5" s="361"/>
    </row>
    <row r="6" spans="1:20" ht="15" customHeight="1" x14ac:dyDescent="0.25">
      <c r="A6" s="374"/>
      <c r="B6" s="374"/>
      <c r="C6" s="374"/>
      <c r="D6" s="374"/>
      <c r="E6" s="374"/>
      <c r="F6" s="374"/>
      <c r="G6" s="361"/>
    </row>
    <row r="7" spans="1:20" ht="18.75" customHeight="1" x14ac:dyDescent="0.25">
      <c r="A7" s="639" t="s">
        <v>2</v>
      </c>
      <c r="B7" s="639"/>
      <c r="C7" s="639"/>
      <c r="D7" s="639"/>
      <c r="E7" s="639"/>
      <c r="F7" s="639"/>
      <c r="G7" s="360"/>
    </row>
    <row r="8" spans="1:20" ht="15" customHeight="1" x14ac:dyDescent="0.25"/>
    <row r="9" spans="1:20" ht="15" customHeight="1" x14ac:dyDescent="0.25">
      <c r="A9" s="318"/>
    </row>
    <row r="10" spans="1:20" s="187" customFormat="1" ht="15" customHeight="1" thickBot="1" x14ac:dyDescent="0.3">
      <c r="B10" s="325" t="s">
        <v>44</v>
      </c>
      <c r="C10" s="326" t="s">
        <v>111</v>
      </c>
      <c r="D10" s="325" t="s">
        <v>120</v>
      </c>
      <c r="E10" s="327" t="s">
        <v>490</v>
      </c>
      <c r="F10" s="328" t="s">
        <v>496</v>
      </c>
      <c r="G10" s="328" t="s">
        <v>301</v>
      </c>
      <c r="H10" s="329" t="s">
        <v>201</v>
      </c>
      <c r="I10" s="329" t="s">
        <v>349</v>
      </c>
    </row>
    <row r="11" spans="1:20" s="187" customFormat="1" ht="15" customHeight="1" thickTop="1" x14ac:dyDescent="0.25">
      <c r="B11" s="330" t="s">
        <v>42</v>
      </c>
      <c r="C11" s="331" t="s">
        <v>112</v>
      </c>
      <c r="D11" s="332" t="s">
        <v>121</v>
      </c>
      <c r="E11" s="333"/>
      <c r="F11" s="334"/>
      <c r="G11" s="334" t="str">
        <f>'Emission Factors &lt;HIDE&gt;'!B37</f>
        <v>Large WFB: Uncontrolled (Pre-NSPS)</v>
      </c>
      <c r="H11" s="335" t="s">
        <v>202</v>
      </c>
      <c r="I11" s="335" t="s">
        <v>350</v>
      </c>
    </row>
    <row r="12" spans="1:20" s="187" customFormat="1" ht="15" customHeight="1" x14ac:dyDescent="0.25">
      <c r="A12" s="144"/>
      <c r="B12" s="336" t="s">
        <v>43</v>
      </c>
      <c r="C12" s="337" t="s">
        <v>113</v>
      </c>
      <c r="D12" s="337" t="s">
        <v>122</v>
      </c>
      <c r="E12" s="336" t="s">
        <v>491</v>
      </c>
      <c r="F12" s="338" t="s">
        <v>82</v>
      </c>
      <c r="G12" s="338" t="str">
        <f>'Emission Factors &lt;HIDE&gt;'!B38</f>
        <v>Large WFB: Uncontrolled (Post-NSPS)</v>
      </c>
      <c r="H12" s="337" t="s">
        <v>203</v>
      </c>
      <c r="I12" s="335" t="s">
        <v>351</v>
      </c>
    </row>
    <row r="13" spans="1:20" s="187" customFormat="1" ht="15" customHeight="1" x14ac:dyDescent="0.25">
      <c r="C13" s="337" t="s">
        <v>114</v>
      </c>
      <c r="E13" s="337" t="s">
        <v>492</v>
      </c>
      <c r="F13" s="337" t="s">
        <v>117</v>
      </c>
      <c r="G13" s="338" t="str">
        <f>'Emission Factors &lt;HIDE&gt;'!B39</f>
        <v>Large WFB: Controlled - Low NOx</v>
      </c>
      <c r="H13" s="337" t="s">
        <v>97</v>
      </c>
      <c r="I13" s="335" t="s">
        <v>353</v>
      </c>
    </row>
    <row r="14" spans="1:20" s="187" customFormat="1" ht="15" customHeight="1" x14ac:dyDescent="0.25">
      <c r="C14" s="337" t="s">
        <v>115</v>
      </c>
      <c r="F14" s="337" t="s">
        <v>84</v>
      </c>
      <c r="G14" s="338" t="str">
        <f>'Emission Factors &lt;HIDE&gt;'!B40</f>
        <v>Large WFB: Controlled - Flue gas recirculation</v>
      </c>
      <c r="I14" s="335" t="s">
        <v>480</v>
      </c>
    </row>
    <row r="15" spans="1:20" s="187" customFormat="1" ht="15" customHeight="1" x14ac:dyDescent="0.25">
      <c r="C15" s="337" t="s">
        <v>116</v>
      </c>
      <c r="F15" s="337" t="s">
        <v>488</v>
      </c>
      <c r="G15" s="338" t="str">
        <f>'Emission Factors &lt;HIDE&gt;'!B42</f>
        <v>Small WFB: Uncontrolled</v>
      </c>
      <c r="H15" s="139"/>
      <c r="I15" s="335" t="s">
        <v>352</v>
      </c>
      <c r="J15" s="139"/>
      <c r="K15" s="139"/>
      <c r="L15" s="139"/>
      <c r="M15" s="139"/>
      <c r="N15" s="139"/>
      <c r="O15" s="139"/>
      <c r="P15" s="139"/>
      <c r="Q15" s="139"/>
      <c r="R15" s="204"/>
      <c r="S15" s="204"/>
      <c r="T15" s="139"/>
    </row>
    <row r="16" spans="1:20" s="187" customFormat="1" ht="15" customHeight="1" x14ac:dyDescent="0.25">
      <c r="F16" s="337" t="s">
        <v>517</v>
      </c>
      <c r="G16" s="338" t="str">
        <f>'Emission Factors &lt;HIDE&gt;'!B43</f>
        <v>Small WFB: Controlled - Low NOx</v>
      </c>
    </row>
    <row r="17" spans="1:7" s="187" customFormat="1" ht="15" customHeight="1" x14ac:dyDescent="0.25">
      <c r="F17" s="337" t="s">
        <v>87</v>
      </c>
      <c r="G17" s="338" t="str">
        <f>'Emission Factors &lt;HIDE&gt;'!B44</f>
        <v>Small WFB: Controlled - Low NOx/Flue gas recirculation</v>
      </c>
    </row>
    <row r="18" spans="1:7" s="187" customFormat="1" ht="15" customHeight="1" x14ac:dyDescent="0.25">
      <c r="F18" s="337" t="s">
        <v>89</v>
      </c>
      <c r="G18" s="338" t="str">
        <f>'Emission Factors &lt;HIDE&gt;'!B46</f>
        <v>TFB (All sizes): Uncontrolled</v>
      </c>
    </row>
    <row r="19" spans="1:7" s="187" customFormat="1" ht="15" customHeight="1" x14ac:dyDescent="0.25">
      <c r="F19" s="337" t="s">
        <v>486</v>
      </c>
      <c r="G19" s="338" t="str">
        <f>'Emission Factors &lt;HIDE&gt;'!B47</f>
        <v>TFB (All sizes): Controlled - Flue gas recirculation</v>
      </c>
    </row>
    <row r="20" spans="1:7" s="187" customFormat="1" ht="15" customHeight="1" x14ac:dyDescent="0.25">
      <c r="A20" s="339"/>
      <c r="B20" s="339"/>
      <c r="C20" s="339"/>
      <c r="F20" s="337" t="s">
        <v>90</v>
      </c>
      <c r="G20" s="338" t="s">
        <v>302</v>
      </c>
    </row>
    <row r="21" spans="1:7" s="187" customFormat="1" ht="15" customHeight="1" x14ac:dyDescent="0.25">
      <c r="A21" s="340"/>
      <c r="B21" s="340"/>
      <c r="C21" s="340"/>
      <c r="F21" s="337" t="s">
        <v>91</v>
      </c>
    </row>
    <row r="22" spans="1:7" s="187" customFormat="1" ht="15" customHeight="1" x14ac:dyDescent="0.25">
      <c r="A22" s="340"/>
      <c r="B22" s="340"/>
      <c r="C22" s="340"/>
      <c r="F22" s="337" t="s">
        <v>494</v>
      </c>
    </row>
    <row r="23" spans="1:7" s="187" customFormat="1" ht="15" customHeight="1" x14ac:dyDescent="0.25">
      <c r="A23" s="340"/>
      <c r="B23" s="340"/>
      <c r="C23" s="340"/>
      <c r="F23" s="337" t="s">
        <v>495</v>
      </c>
    </row>
    <row r="24" spans="1:7" s="187" customFormat="1" ht="15" customHeight="1" x14ac:dyDescent="0.25">
      <c r="A24" s="340"/>
      <c r="B24" s="340"/>
      <c r="C24" s="340"/>
      <c r="F24" s="337" t="s">
        <v>96</v>
      </c>
    </row>
    <row r="25" spans="1:7" s="187" customFormat="1" ht="15" customHeight="1" x14ac:dyDescent="0.25">
      <c r="A25" s="340"/>
      <c r="B25" s="340"/>
      <c r="C25" s="340"/>
      <c r="F25" s="337" t="s">
        <v>605</v>
      </c>
    </row>
    <row r="26" spans="1:7" s="187" customFormat="1" ht="15" customHeight="1" x14ac:dyDescent="0.25">
      <c r="A26" s="340"/>
      <c r="B26" s="340"/>
      <c r="C26" s="340"/>
      <c r="F26" s="341" t="s">
        <v>501</v>
      </c>
    </row>
    <row r="27" spans="1:7" s="187" customFormat="1" ht="15" customHeight="1" x14ac:dyDescent="0.25">
      <c r="A27" s="340"/>
      <c r="B27" s="340"/>
      <c r="C27" s="340"/>
    </row>
    <row r="28" spans="1:7" s="187" customFormat="1" ht="15" customHeight="1" thickBot="1" x14ac:dyDescent="0.3">
      <c r="A28" s="340"/>
      <c r="B28" s="340"/>
      <c r="C28" s="340"/>
      <c r="F28" s="329" t="s">
        <v>497</v>
      </c>
    </row>
    <row r="29" spans="1:7" s="187" customFormat="1" ht="15" customHeight="1" thickTop="1" x14ac:dyDescent="0.25">
      <c r="A29" s="340"/>
      <c r="B29" s="340"/>
      <c r="C29" s="340"/>
      <c r="F29" s="342"/>
    </row>
    <row r="30" spans="1:7" s="187" customFormat="1" ht="15" customHeight="1" x14ac:dyDescent="0.25">
      <c r="A30" s="340"/>
      <c r="B30" s="340"/>
      <c r="C30" s="340"/>
      <c r="F30" s="337" t="s">
        <v>484</v>
      </c>
    </row>
    <row r="31" spans="1:7" s="187" customFormat="1" ht="15" customHeight="1" x14ac:dyDescent="0.25">
      <c r="A31" s="340"/>
      <c r="B31" s="340"/>
      <c r="C31" s="340"/>
      <c r="F31" s="337" t="s">
        <v>498</v>
      </c>
    </row>
    <row r="32" spans="1:7" s="187" customFormat="1" ht="15" customHeight="1" x14ac:dyDescent="0.25">
      <c r="A32" s="340"/>
      <c r="B32" s="340"/>
      <c r="C32" s="340"/>
      <c r="F32" s="343" t="s">
        <v>485</v>
      </c>
    </row>
    <row r="33" spans="1:7" s="187" customFormat="1" ht="15" customHeight="1" x14ac:dyDescent="0.25">
      <c r="A33" s="340"/>
      <c r="B33" s="340"/>
      <c r="C33" s="340"/>
      <c r="F33" s="337" t="s">
        <v>499</v>
      </c>
    </row>
    <row r="34" spans="1:7" s="187" customFormat="1" ht="15" customHeight="1" x14ac:dyDescent="0.25">
      <c r="A34" s="340"/>
      <c r="B34" s="340"/>
      <c r="C34" s="340"/>
      <c r="F34" s="341" t="s">
        <v>500</v>
      </c>
    </row>
    <row r="35" spans="1:7" ht="15" customHeight="1" thickBot="1" x14ac:dyDescent="0.3">
      <c r="A35" s="344"/>
      <c r="B35" s="344"/>
      <c r="C35" s="344"/>
      <c r="D35" s="344"/>
      <c r="E35" s="344"/>
      <c r="F35" s="329" t="s">
        <v>511</v>
      </c>
      <c r="G35" s="344"/>
    </row>
    <row r="36" spans="1:7" ht="15" customHeight="1" thickTop="1" x14ac:dyDescent="0.25">
      <c r="A36" s="344"/>
      <c r="B36" s="344"/>
      <c r="C36" s="344"/>
      <c r="D36" s="344"/>
      <c r="E36" s="344"/>
      <c r="F36" s="335"/>
      <c r="G36" s="344"/>
    </row>
    <row r="37" spans="1:7" ht="15" customHeight="1" x14ac:dyDescent="0.25">
      <c r="A37" s="345"/>
      <c r="B37" s="345"/>
      <c r="C37" s="345"/>
      <c r="D37" s="345"/>
      <c r="E37" s="345"/>
      <c r="F37" s="346" t="s">
        <v>487</v>
      </c>
      <c r="G37" s="345"/>
    </row>
    <row r="38" spans="1:7" ht="15" customHeight="1" x14ac:dyDescent="0.25"/>
    <row r="39" spans="1:7" ht="15" customHeight="1" x14ac:dyDescent="0.25"/>
    <row r="40" spans="1:7" ht="15" customHeight="1" x14ac:dyDescent="0.25"/>
    <row r="41" spans="1:7" ht="15" customHeight="1" x14ac:dyDescent="0.25"/>
    <row r="42" spans="1:7" ht="15" customHeight="1" x14ac:dyDescent="0.25"/>
    <row r="43" spans="1:7" ht="15" customHeight="1" x14ac:dyDescent="0.25"/>
    <row r="44" spans="1:7" ht="15" customHeight="1" x14ac:dyDescent="0.25"/>
    <row r="45" spans="1:7" ht="15" customHeight="1" x14ac:dyDescent="0.25"/>
    <row r="46" spans="1:7" ht="15" customHeight="1" x14ac:dyDescent="0.25"/>
    <row r="47" spans="1:7" ht="15" customHeight="1" x14ac:dyDescent="0.25"/>
    <row r="48" spans="1:7" ht="15" customHeight="1" x14ac:dyDescent="0.25"/>
    <row r="49" ht="15" customHeight="1" x14ac:dyDescent="0.25"/>
    <row r="50" ht="15" customHeight="1" x14ac:dyDescent="0.25"/>
    <row r="51" ht="15" customHeight="1" x14ac:dyDescent="0.25"/>
    <row r="52" ht="15" customHeight="1" x14ac:dyDescent="0.25"/>
    <row r="53" ht="15" customHeight="1" x14ac:dyDescent="0.25"/>
  </sheetData>
  <sheetProtection algorithmName="SHA-512" hashValue="3F7eUVeAdR7U7DEowqaGKMdAnovbMa2oCpN0HCN7LuhL4mAOb8QYcOHnBaJjowGbBufzhxRE2VBFBdz58dXzGA==" saltValue="VAqL9JuJPRGeh5fjuZCJeA==" spinCount="100000" sheet="1" objects="1" scenarios="1"/>
  <mergeCells count="6">
    <mergeCell ref="A7:F7"/>
    <mergeCell ref="A1:F1"/>
    <mergeCell ref="A2:F2"/>
    <mergeCell ref="A3:F3"/>
    <mergeCell ref="A4:F4"/>
    <mergeCell ref="A5:F5"/>
  </mergeCells>
  <pageMargins left="0.7" right="0.7" top="0.98479166666666662" bottom="0.75" header="0.3" footer="0.3"/>
  <pageSetup scale="43" fitToHeight="0" orientation="landscape" r:id="rId1"/>
  <headerFooter>
    <oddHeader>&amp;C&amp;G</oddHeader>
    <oddFooter>&amp;L&amp;"Avenir LT Std 35 Light,Regular"&amp;12&amp;K000000FINAL October 1, 2019&amp;C&amp;"Avenir LT Std 35 Light,Regular"&amp;12Page &amp;P of &amp;N&amp;R&amp;"Avenir LT Std 35 Light,Regular"&amp;12&amp;K000000&amp;A</oddFooter>
  </headerFooter>
  <colBreaks count="1" manualBreakCount="1">
    <brk id="6" max="34" man="1"/>
  </col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V186"/>
  <sheetViews>
    <sheetView showGridLines="0" showRowColHeaders="0" zoomScaleNormal="100" workbookViewId="0">
      <selection activeCell="E20" sqref="E20:F20"/>
    </sheetView>
  </sheetViews>
  <sheetFormatPr defaultColWidth="9.140625" defaultRowHeight="15" customHeight="1" x14ac:dyDescent="0.25"/>
  <cols>
    <col min="1" max="1" width="2.85546875" style="20" customWidth="1"/>
    <col min="2" max="2" width="8.5703125" style="20" customWidth="1"/>
    <col min="3" max="3" width="35.7109375" style="20" customWidth="1"/>
    <col min="4" max="4" width="23" style="20" customWidth="1"/>
    <col min="5" max="5" width="26.28515625" style="20" customWidth="1"/>
    <col min="6" max="6" width="69.85546875" style="20" customWidth="1"/>
    <col min="7" max="7" width="2.85546875" style="20" customWidth="1"/>
    <col min="8" max="16384" width="9.140625" style="20"/>
  </cols>
  <sheetData>
    <row r="1" spans="2:7" ht="20.100000000000001" customHeight="1" x14ac:dyDescent="0.25">
      <c r="B1" s="499" t="s">
        <v>0</v>
      </c>
      <c r="C1" s="499"/>
      <c r="D1" s="499"/>
      <c r="E1" s="499"/>
      <c r="F1" s="499"/>
    </row>
    <row r="2" spans="2:7" ht="15" customHeight="1" x14ac:dyDescent="0.25">
      <c r="B2" s="512"/>
      <c r="C2" s="512"/>
      <c r="D2" s="512"/>
      <c r="E2" s="512"/>
      <c r="F2" s="512"/>
    </row>
    <row r="3" spans="2:7" ht="20.100000000000001" customHeight="1" x14ac:dyDescent="0.25">
      <c r="B3" s="499" t="s">
        <v>1</v>
      </c>
      <c r="C3" s="499"/>
      <c r="D3" s="499"/>
      <c r="E3" s="499"/>
      <c r="F3" s="499"/>
    </row>
    <row r="4" spans="2:7" ht="20.100000000000001" customHeight="1" x14ac:dyDescent="0.25">
      <c r="B4" s="513" t="s">
        <v>48</v>
      </c>
      <c r="C4" s="513"/>
      <c r="D4" s="513"/>
      <c r="E4" s="513"/>
      <c r="F4" s="513"/>
    </row>
    <row r="5" spans="2:7" ht="15" customHeight="1" x14ac:dyDescent="0.25">
      <c r="B5" s="514" t="s">
        <v>604</v>
      </c>
      <c r="C5" s="514"/>
      <c r="D5" s="514"/>
      <c r="E5" s="514"/>
      <c r="F5" s="514"/>
    </row>
    <row r="6" spans="2:7" ht="15" customHeight="1" x14ac:dyDescent="0.25">
      <c r="B6" s="372"/>
      <c r="C6" s="372"/>
      <c r="D6" s="372"/>
      <c r="E6" s="372"/>
      <c r="F6" s="372"/>
    </row>
    <row r="7" spans="2:7" ht="20.100000000000001" customHeight="1" x14ac:dyDescent="0.25">
      <c r="B7" s="499" t="s">
        <v>2</v>
      </c>
      <c r="C7" s="499"/>
      <c r="D7" s="499"/>
      <c r="E7" s="499"/>
      <c r="F7" s="499"/>
    </row>
    <row r="9" spans="2:7" ht="15" customHeight="1" x14ac:dyDescent="0.25">
      <c r="B9" s="23" t="s">
        <v>14</v>
      </c>
      <c r="C9" s="23"/>
    </row>
    <row r="10" spans="2:7" s="59" customFormat="1" ht="30" customHeight="1" x14ac:dyDescent="0.25">
      <c r="B10" s="821" t="s">
        <v>645</v>
      </c>
      <c r="C10" s="822"/>
      <c r="D10" s="822"/>
      <c r="E10" s="822"/>
      <c r="F10" s="823"/>
    </row>
    <row r="11" spans="2:7" ht="15" customHeight="1" x14ac:dyDescent="0.25">
      <c r="B11" s="60"/>
      <c r="C11" s="60"/>
      <c r="D11" s="61"/>
      <c r="E11" s="61"/>
      <c r="F11" s="61"/>
    </row>
    <row r="12" spans="2:7" ht="15" customHeight="1" x14ac:dyDescent="0.25">
      <c r="B12" s="62" t="s">
        <v>15</v>
      </c>
      <c r="C12" s="62"/>
      <c r="D12" s="61"/>
      <c r="E12" s="61"/>
      <c r="F12" s="61"/>
    </row>
    <row r="13" spans="2:7" ht="15" customHeight="1" x14ac:dyDescent="0.25">
      <c r="B13" s="507" t="s">
        <v>477</v>
      </c>
      <c r="C13" s="507"/>
      <c r="D13" s="507"/>
      <c r="E13" s="507"/>
      <c r="F13" s="507"/>
    </row>
    <row r="14" spans="2:7" ht="19.5" customHeight="1" x14ac:dyDescent="0.25">
      <c r="B14" s="507"/>
      <c r="C14" s="507"/>
      <c r="D14" s="507"/>
      <c r="E14" s="507"/>
      <c r="F14" s="507"/>
    </row>
    <row r="15" spans="2:7" ht="15" customHeight="1" x14ac:dyDescent="0.25">
      <c r="B15" s="515" t="s">
        <v>521</v>
      </c>
      <c r="C15" s="515"/>
      <c r="D15" s="515"/>
      <c r="E15" s="515"/>
      <c r="F15" s="63" t="s">
        <v>537</v>
      </c>
      <c r="G15" s="63"/>
    </row>
    <row r="16" spans="2:7" ht="15" customHeight="1" x14ac:dyDescent="0.25">
      <c r="B16" s="515" t="s">
        <v>522</v>
      </c>
      <c r="C16" s="515"/>
      <c r="D16" s="515"/>
      <c r="E16" s="63"/>
      <c r="F16" s="63" t="s">
        <v>538</v>
      </c>
    </row>
    <row r="17" spans="2:6" ht="15" customHeight="1" x14ac:dyDescent="0.25">
      <c r="B17" s="64"/>
      <c r="C17" s="64"/>
      <c r="D17" s="63"/>
      <c r="E17" s="61"/>
      <c r="F17" s="61"/>
    </row>
    <row r="18" spans="2:6" ht="15" customHeight="1" x14ac:dyDescent="0.25">
      <c r="B18" s="507" t="s">
        <v>50</v>
      </c>
      <c r="C18" s="507"/>
      <c r="D18" s="507"/>
      <c r="E18" s="507"/>
      <c r="F18" s="507"/>
    </row>
    <row r="19" spans="2:6" ht="15" customHeight="1" thickBot="1" x14ac:dyDescent="0.3">
      <c r="B19" s="60"/>
      <c r="C19" s="60"/>
      <c r="D19" s="61"/>
      <c r="E19" s="61"/>
      <c r="F19" s="61"/>
    </row>
    <row r="20" spans="2:6" ht="15" customHeight="1" x14ac:dyDescent="0.25">
      <c r="B20" s="523" t="s">
        <v>5</v>
      </c>
      <c r="C20" s="524"/>
      <c r="D20" s="525"/>
      <c r="E20" s="530"/>
      <c r="F20" s="531"/>
    </row>
    <row r="21" spans="2:6" ht="15" customHeight="1" x14ac:dyDescent="0.25">
      <c r="B21" s="516" t="s">
        <v>103</v>
      </c>
      <c r="C21" s="517"/>
      <c r="D21" s="518"/>
      <c r="E21" s="521" t="s">
        <v>539</v>
      </c>
      <c r="F21" s="522"/>
    </row>
    <row r="22" spans="2:6" ht="15" customHeight="1" x14ac:dyDescent="0.25">
      <c r="B22" s="516" t="s">
        <v>476</v>
      </c>
      <c r="C22" s="518"/>
      <c r="D22" s="518"/>
      <c r="E22" s="532"/>
      <c r="F22" s="533"/>
    </row>
    <row r="23" spans="2:6" ht="15" customHeight="1" x14ac:dyDescent="0.25">
      <c r="B23" s="516" t="s">
        <v>6</v>
      </c>
      <c r="C23" s="517"/>
      <c r="D23" s="518"/>
      <c r="E23" s="521" t="s">
        <v>539</v>
      </c>
      <c r="F23" s="522"/>
    </row>
    <row r="24" spans="2:6" ht="15" customHeight="1" x14ac:dyDescent="0.25">
      <c r="B24" s="516" t="s">
        <v>7</v>
      </c>
      <c r="C24" s="518"/>
      <c r="D24" s="518"/>
      <c r="E24" s="532"/>
      <c r="F24" s="533"/>
    </row>
    <row r="25" spans="2:6" ht="15" customHeight="1" x14ac:dyDescent="0.25">
      <c r="B25" s="516" t="s">
        <v>8</v>
      </c>
      <c r="C25" s="518"/>
      <c r="D25" s="518"/>
      <c r="E25" s="534"/>
      <c r="F25" s="535"/>
    </row>
    <row r="26" spans="2:6" ht="15" customHeight="1" x14ac:dyDescent="0.25">
      <c r="B26" s="516" t="s">
        <v>9</v>
      </c>
      <c r="C26" s="517"/>
      <c r="D26" s="518"/>
      <c r="E26" s="536"/>
      <c r="F26" s="537"/>
    </row>
    <row r="27" spans="2:6" ht="15" customHeight="1" x14ac:dyDescent="0.25">
      <c r="B27" s="516" t="s">
        <v>10</v>
      </c>
      <c r="C27" s="517"/>
      <c r="D27" s="518"/>
      <c r="E27" s="538"/>
      <c r="F27" s="533"/>
    </row>
    <row r="28" spans="2:6" ht="15" customHeight="1" x14ac:dyDescent="0.25">
      <c r="B28" s="516" t="s">
        <v>99</v>
      </c>
      <c r="C28" s="517"/>
      <c r="D28" s="518"/>
      <c r="E28" s="519"/>
      <c r="F28" s="520"/>
    </row>
    <row r="29" spans="2:6" ht="15" customHeight="1" x14ac:dyDescent="0.25">
      <c r="B29" s="516" t="s">
        <v>11</v>
      </c>
      <c r="C29" s="517"/>
      <c r="D29" s="518"/>
      <c r="E29" s="519"/>
      <c r="F29" s="520"/>
    </row>
    <row r="30" spans="2:6" ht="15" customHeight="1" x14ac:dyDescent="0.25">
      <c r="B30" s="516" t="s">
        <v>12</v>
      </c>
      <c r="C30" s="517"/>
      <c r="D30" s="518"/>
      <c r="E30" s="519"/>
      <c r="F30" s="520"/>
    </row>
    <row r="31" spans="2:6" ht="15" customHeight="1" x14ac:dyDescent="0.25">
      <c r="B31" s="539" t="s">
        <v>13</v>
      </c>
      <c r="C31" s="540"/>
      <c r="D31" s="541"/>
      <c r="E31" s="528">
        <f>SUM(E28:F30)</f>
        <v>0</v>
      </c>
      <c r="F31" s="529"/>
    </row>
    <row r="32" spans="2:6" ht="15" customHeight="1" x14ac:dyDescent="0.25">
      <c r="B32" s="542" t="s">
        <v>639</v>
      </c>
      <c r="C32" s="543"/>
      <c r="D32" s="543"/>
      <c r="E32" s="546"/>
      <c r="F32" s="547"/>
    </row>
    <row r="33" spans="2:22" ht="15" customHeight="1" thickBot="1" x14ac:dyDescent="0.3">
      <c r="B33" s="544" t="s">
        <v>348</v>
      </c>
      <c r="C33" s="545"/>
      <c r="D33" s="545"/>
      <c r="E33" s="548"/>
      <c r="F33" s="549"/>
    </row>
    <row r="34" spans="2:22" ht="15" customHeight="1" thickBot="1" x14ac:dyDescent="0.3">
      <c r="B34" s="61"/>
      <c r="C34" s="61"/>
      <c r="D34" s="61"/>
      <c r="E34" s="61"/>
      <c r="F34" s="61"/>
    </row>
    <row r="35" spans="2:22" ht="15" customHeight="1" thickBot="1" x14ac:dyDescent="0.3">
      <c r="B35" s="526" t="s">
        <v>26</v>
      </c>
      <c r="C35" s="527"/>
      <c r="D35" s="61"/>
      <c r="E35" s="61"/>
      <c r="F35" s="61"/>
      <c r="G35" s="65"/>
      <c r="H35" s="65"/>
      <c r="I35" s="65"/>
      <c r="J35" s="65"/>
      <c r="K35" s="65"/>
      <c r="L35" s="65"/>
      <c r="M35" s="65"/>
      <c r="N35" s="65"/>
      <c r="O35" s="65"/>
      <c r="P35" s="65"/>
      <c r="Q35" s="65"/>
      <c r="R35" s="65"/>
      <c r="S35" s="65"/>
      <c r="T35" s="66"/>
      <c r="U35" s="66"/>
      <c r="V35" s="65"/>
    </row>
    <row r="36" spans="2:22" ht="15" customHeight="1" thickTop="1" x14ac:dyDescent="0.25">
      <c r="B36" s="67" t="s">
        <v>27</v>
      </c>
      <c r="C36" s="68" t="s">
        <v>32</v>
      </c>
      <c r="D36" s="61"/>
      <c r="E36" s="61"/>
      <c r="F36" s="61"/>
      <c r="G36" s="65"/>
    </row>
    <row r="37" spans="2:22" ht="15" customHeight="1" x14ac:dyDescent="0.25">
      <c r="B37" s="69" t="s">
        <v>28</v>
      </c>
      <c r="C37" s="68" t="s">
        <v>33</v>
      </c>
      <c r="D37" s="70"/>
      <c r="E37" s="70"/>
      <c r="F37" s="70"/>
      <c r="G37" s="65"/>
    </row>
    <row r="38" spans="2:22" ht="15" customHeight="1" x14ac:dyDescent="0.25">
      <c r="B38" s="71" t="s">
        <v>30</v>
      </c>
      <c r="C38" s="68" t="s">
        <v>31</v>
      </c>
      <c r="D38" s="70"/>
      <c r="E38" s="70"/>
      <c r="F38" s="70"/>
      <c r="G38" s="65"/>
    </row>
    <row r="39" spans="2:22" ht="15" customHeight="1" x14ac:dyDescent="0.25">
      <c r="B39" s="72" t="s">
        <v>29</v>
      </c>
      <c r="C39" s="68" t="s">
        <v>39</v>
      </c>
      <c r="D39" s="70"/>
      <c r="E39" s="70"/>
      <c r="F39" s="70"/>
      <c r="G39" s="65"/>
    </row>
    <row r="40" spans="2:22" ht="15" customHeight="1" thickBot="1" x14ac:dyDescent="0.3">
      <c r="B40" s="73" t="s">
        <v>47</v>
      </c>
      <c r="C40" s="74" t="s">
        <v>46</v>
      </c>
      <c r="D40" s="70"/>
      <c r="E40" s="70"/>
      <c r="F40" s="70"/>
      <c r="G40" s="65"/>
    </row>
    <row r="41" spans="2:22" ht="15" customHeight="1" x14ac:dyDescent="0.25">
      <c r="B41" s="75" t="s">
        <v>34</v>
      </c>
      <c r="C41" s="70"/>
      <c r="D41" s="70"/>
      <c r="E41" s="70"/>
      <c r="F41" s="70"/>
      <c r="G41" s="65"/>
    </row>
    <row r="42" spans="2:22" ht="15" customHeight="1" x14ac:dyDescent="0.25">
      <c r="B42" s="70"/>
      <c r="C42" s="70"/>
      <c r="D42" s="70"/>
      <c r="E42" s="70"/>
      <c r="F42" s="70"/>
      <c r="G42" s="65"/>
    </row>
    <row r="43" spans="2:22" ht="15" customHeight="1" x14ac:dyDescent="0.25">
      <c r="B43" s="70"/>
      <c r="C43" s="70"/>
      <c r="D43" s="70"/>
      <c r="E43" s="70"/>
      <c r="F43" s="70"/>
      <c r="G43" s="65"/>
    </row>
    <row r="44" spans="2:22" ht="15" customHeight="1" x14ac:dyDescent="0.25">
      <c r="B44" s="70"/>
      <c r="C44" s="70"/>
      <c r="D44" s="70"/>
      <c r="E44" s="70"/>
      <c r="F44" s="70"/>
      <c r="G44" s="65"/>
    </row>
    <row r="45" spans="2:22" ht="15" customHeight="1" x14ac:dyDescent="0.25">
      <c r="B45" s="70"/>
      <c r="C45" s="70"/>
      <c r="D45" s="70"/>
      <c r="E45" s="70"/>
      <c r="F45" s="70"/>
      <c r="G45" s="65"/>
    </row>
    <row r="46" spans="2:22" ht="15" customHeight="1" x14ac:dyDescent="0.25">
      <c r="B46" s="70"/>
      <c r="C46" s="70"/>
      <c r="D46" s="70"/>
      <c r="E46" s="70"/>
      <c r="F46" s="70"/>
      <c r="G46" s="65"/>
    </row>
    <row r="47" spans="2:22" ht="15" customHeight="1" x14ac:dyDescent="0.25">
      <c r="B47" s="70"/>
      <c r="C47" s="70"/>
      <c r="D47" s="70"/>
      <c r="E47" s="70"/>
      <c r="F47" s="70"/>
      <c r="G47" s="65"/>
    </row>
    <row r="48" spans="2:22" ht="15" customHeight="1" x14ac:dyDescent="0.25">
      <c r="B48" s="70"/>
      <c r="C48" s="70"/>
      <c r="D48" s="70"/>
      <c r="E48" s="70"/>
      <c r="F48" s="70"/>
      <c r="G48" s="65"/>
    </row>
    <row r="49" spans="2:7" ht="15" customHeight="1" x14ac:dyDescent="0.25">
      <c r="B49" s="70"/>
      <c r="C49" s="70"/>
      <c r="D49" s="70"/>
      <c r="E49" s="70"/>
      <c r="F49" s="70"/>
      <c r="G49" s="65"/>
    </row>
    <row r="50" spans="2:7" ht="15" customHeight="1" x14ac:dyDescent="0.25">
      <c r="B50" s="70"/>
      <c r="C50" s="70"/>
      <c r="D50" s="70"/>
      <c r="E50" s="70"/>
      <c r="F50" s="70"/>
      <c r="G50" s="65"/>
    </row>
    <row r="51" spans="2:7" ht="15" customHeight="1" x14ac:dyDescent="0.25">
      <c r="B51" s="70"/>
      <c r="C51" s="70"/>
      <c r="D51" s="70"/>
      <c r="E51" s="70"/>
      <c r="F51" s="70"/>
      <c r="G51" s="65"/>
    </row>
    <row r="52" spans="2:7" ht="15" customHeight="1" x14ac:dyDescent="0.25">
      <c r="B52" s="70"/>
      <c r="C52" s="70"/>
      <c r="D52" s="70"/>
      <c r="E52" s="70"/>
      <c r="F52" s="70"/>
      <c r="G52" s="65"/>
    </row>
    <row r="53" spans="2:7" ht="15" customHeight="1" x14ac:dyDescent="0.25">
      <c r="B53" s="70"/>
      <c r="C53" s="70"/>
      <c r="D53" s="70"/>
      <c r="E53" s="70"/>
      <c r="F53" s="70"/>
      <c r="G53" s="65"/>
    </row>
    <row r="54" spans="2:7" ht="15" customHeight="1" x14ac:dyDescent="0.25">
      <c r="B54" s="70"/>
      <c r="C54" s="70"/>
      <c r="D54" s="70"/>
      <c r="E54" s="70"/>
      <c r="F54" s="70"/>
      <c r="G54" s="65"/>
    </row>
    <row r="55" spans="2:7" ht="15" customHeight="1" x14ac:dyDescent="0.25">
      <c r="B55" s="70"/>
      <c r="C55" s="70"/>
      <c r="D55" s="70"/>
      <c r="E55" s="70"/>
      <c r="F55" s="70"/>
      <c r="G55" s="65"/>
    </row>
    <row r="56" spans="2:7" ht="15" customHeight="1" x14ac:dyDescent="0.25">
      <c r="B56" s="70"/>
      <c r="C56" s="70"/>
      <c r="D56" s="70"/>
      <c r="E56" s="70"/>
      <c r="F56" s="70"/>
      <c r="G56" s="65"/>
    </row>
    <row r="57" spans="2:7" ht="15" customHeight="1" x14ac:dyDescent="0.25">
      <c r="B57" s="70"/>
      <c r="C57" s="70"/>
      <c r="D57" s="70"/>
      <c r="E57" s="70"/>
      <c r="F57" s="70"/>
      <c r="G57" s="65"/>
    </row>
    <row r="58" spans="2:7" ht="15" customHeight="1" x14ac:dyDescent="0.25">
      <c r="B58" s="70"/>
      <c r="C58" s="70"/>
      <c r="D58" s="70"/>
      <c r="E58" s="70"/>
      <c r="F58" s="70"/>
      <c r="G58" s="65"/>
    </row>
    <row r="59" spans="2:7" ht="15" customHeight="1" x14ac:dyDescent="0.25">
      <c r="B59" s="70"/>
      <c r="C59" s="70"/>
      <c r="D59" s="70"/>
      <c r="E59" s="70"/>
      <c r="F59" s="70"/>
      <c r="G59" s="65"/>
    </row>
    <row r="60" spans="2:7" ht="15" customHeight="1" x14ac:dyDescent="0.25">
      <c r="B60" s="70"/>
      <c r="C60" s="70"/>
      <c r="D60" s="70"/>
      <c r="E60" s="70"/>
      <c r="F60" s="70"/>
      <c r="G60" s="65"/>
    </row>
    <row r="61" spans="2:7" ht="15" customHeight="1" x14ac:dyDescent="0.25">
      <c r="B61" s="70"/>
      <c r="C61" s="70"/>
      <c r="D61" s="70"/>
      <c r="E61" s="70"/>
      <c r="F61" s="70"/>
      <c r="G61" s="65"/>
    </row>
    <row r="62" spans="2:7" ht="15" customHeight="1" x14ac:dyDescent="0.25">
      <c r="B62" s="70"/>
      <c r="C62" s="70"/>
      <c r="D62" s="70"/>
      <c r="E62" s="70"/>
      <c r="F62" s="70"/>
      <c r="G62" s="65"/>
    </row>
    <row r="63" spans="2:7" ht="15" customHeight="1" x14ac:dyDescent="0.25">
      <c r="B63" s="70"/>
      <c r="C63" s="70"/>
      <c r="D63" s="70"/>
      <c r="E63" s="70"/>
      <c r="F63" s="70"/>
      <c r="G63" s="65"/>
    </row>
    <row r="64" spans="2:7" ht="15" customHeight="1" x14ac:dyDescent="0.25">
      <c r="B64" s="70"/>
      <c r="C64" s="70"/>
      <c r="D64" s="70"/>
      <c r="E64" s="70"/>
      <c r="F64" s="70"/>
      <c r="G64" s="65"/>
    </row>
    <row r="65" spans="2:7" ht="15" customHeight="1" x14ac:dyDescent="0.25">
      <c r="G65" s="65"/>
    </row>
    <row r="66" spans="2:7" ht="15" customHeight="1" x14ac:dyDescent="0.25">
      <c r="B66" s="25"/>
      <c r="C66" s="25"/>
      <c r="G66" s="65"/>
    </row>
    <row r="67" spans="2:7" ht="15" customHeight="1" x14ac:dyDescent="0.25">
      <c r="B67" s="76"/>
      <c r="C67" s="76"/>
      <c r="G67" s="65"/>
    </row>
    <row r="68" spans="2:7" ht="15" customHeight="1" x14ac:dyDescent="0.25">
      <c r="G68" s="65"/>
    </row>
    <row r="69" spans="2:7" ht="15" customHeight="1" x14ac:dyDescent="0.25">
      <c r="G69" s="65"/>
    </row>
    <row r="70" spans="2:7" ht="15" customHeight="1" x14ac:dyDescent="0.25">
      <c r="G70" s="65"/>
    </row>
    <row r="71" spans="2:7" ht="15" customHeight="1" x14ac:dyDescent="0.25">
      <c r="G71" s="65"/>
    </row>
    <row r="72" spans="2:7" ht="15" customHeight="1" x14ac:dyDescent="0.25">
      <c r="G72" s="65"/>
    </row>
    <row r="73" spans="2:7" ht="15" customHeight="1" x14ac:dyDescent="0.25">
      <c r="G73" s="65"/>
    </row>
    <row r="74" spans="2:7" ht="15" customHeight="1" x14ac:dyDescent="0.25">
      <c r="G74" s="65"/>
    </row>
    <row r="75" spans="2:7" ht="15" customHeight="1" x14ac:dyDescent="0.25">
      <c r="G75" s="65"/>
    </row>
    <row r="76" spans="2:7" ht="15" customHeight="1" x14ac:dyDescent="0.25">
      <c r="G76" s="65"/>
    </row>
    <row r="77" spans="2:7" ht="15" customHeight="1" x14ac:dyDescent="0.25">
      <c r="G77" s="65"/>
    </row>
    <row r="78" spans="2:7" ht="15" customHeight="1" x14ac:dyDescent="0.25">
      <c r="G78" s="65"/>
    </row>
    <row r="79" spans="2:7" ht="15" customHeight="1" x14ac:dyDescent="0.25">
      <c r="G79" s="65"/>
    </row>
    <row r="80" spans="2:7" ht="15" customHeight="1" x14ac:dyDescent="0.25">
      <c r="G80" s="65"/>
    </row>
    <row r="81" spans="7:7" ht="15" customHeight="1" x14ac:dyDescent="0.25">
      <c r="G81" s="65"/>
    </row>
    <row r="82" spans="7:7" ht="15" customHeight="1" x14ac:dyDescent="0.25">
      <c r="G82" s="65"/>
    </row>
    <row r="83" spans="7:7" ht="15" customHeight="1" x14ac:dyDescent="0.25">
      <c r="G83" s="65"/>
    </row>
    <row r="84" spans="7:7" ht="15" customHeight="1" x14ac:dyDescent="0.25">
      <c r="G84" s="65"/>
    </row>
    <row r="85" spans="7:7" ht="15" customHeight="1" x14ac:dyDescent="0.25">
      <c r="G85" s="65"/>
    </row>
    <row r="86" spans="7:7" ht="15" customHeight="1" x14ac:dyDescent="0.25">
      <c r="G86" s="65"/>
    </row>
    <row r="87" spans="7:7" ht="15" customHeight="1" x14ac:dyDescent="0.25">
      <c r="G87" s="65"/>
    </row>
    <row r="88" spans="7:7" ht="15" customHeight="1" x14ac:dyDescent="0.25">
      <c r="G88" s="65"/>
    </row>
    <row r="89" spans="7:7" ht="15" customHeight="1" x14ac:dyDescent="0.25">
      <c r="G89" s="65"/>
    </row>
    <row r="90" spans="7:7" ht="15" customHeight="1" x14ac:dyDescent="0.25">
      <c r="G90" s="65"/>
    </row>
    <row r="91" spans="7:7" ht="15" customHeight="1" x14ac:dyDescent="0.25">
      <c r="G91" s="65"/>
    </row>
    <row r="92" spans="7:7" ht="15" customHeight="1" x14ac:dyDescent="0.25">
      <c r="G92" s="65"/>
    </row>
    <row r="93" spans="7:7" ht="15" customHeight="1" x14ac:dyDescent="0.25">
      <c r="G93" s="65"/>
    </row>
    <row r="94" spans="7:7" ht="15" customHeight="1" x14ac:dyDescent="0.25">
      <c r="G94" s="65"/>
    </row>
    <row r="95" spans="7:7" ht="15" customHeight="1" x14ac:dyDescent="0.25">
      <c r="G95" s="65"/>
    </row>
    <row r="96" spans="7:7" ht="15" customHeight="1" x14ac:dyDescent="0.25">
      <c r="G96" s="65"/>
    </row>
    <row r="97" spans="7:7" ht="15" customHeight="1" x14ac:dyDescent="0.25">
      <c r="G97" s="65"/>
    </row>
    <row r="98" spans="7:7" ht="15" customHeight="1" x14ac:dyDescent="0.25">
      <c r="G98" s="65"/>
    </row>
    <row r="99" spans="7:7" ht="15" customHeight="1" x14ac:dyDescent="0.25">
      <c r="G99" s="65"/>
    </row>
    <row r="100" spans="7:7" ht="15" customHeight="1" x14ac:dyDescent="0.25">
      <c r="G100" s="65"/>
    </row>
    <row r="101" spans="7:7" ht="15" customHeight="1" x14ac:dyDescent="0.25">
      <c r="G101" s="65"/>
    </row>
    <row r="102" spans="7:7" ht="15" customHeight="1" x14ac:dyDescent="0.25">
      <c r="G102" s="65"/>
    </row>
    <row r="103" spans="7:7" ht="15" customHeight="1" x14ac:dyDescent="0.25">
      <c r="G103" s="65"/>
    </row>
    <row r="104" spans="7:7" ht="15" customHeight="1" x14ac:dyDescent="0.25">
      <c r="G104" s="65"/>
    </row>
    <row r="105" spans="7:7" ht="15" customHeight="1" x14ac:dyDescent="0.25">
      <c r="G105" s="65"/>
    </row>
    <row r="106" spans="7:7" ht="15" customHeight="1" x14ac:dyDescent="0.25">
      <c r="G106" s="65"/>
    </row>
    <row r="107" spans="7:7" ht="15" customHeight="1" x14ac:dyDescent="0.25">
      <c r="G107" s="65"/>
    </row>
    <row r="108" spans="7:7" ht="15" customHeight="1" x14ac:dyDescent="0.25">
      <c r="G108" s="65"/>
    </row>
    <row r="109" spans="7:7" ht="15" customHeight="1" x14ac:dyDescent="0.25">
      <c r="G109" s="65"/>
    </row>
    <row r="110" spans="7:7" ht="15" customHeight="1" x14ac:dyDescent="0.25">
      <c r="G110" s="65"/>
    </row>
    <row r="111" spans="7:7" ht="15" customHeight="1" x14ac:dyDescent="0.25">
      <c r="G111" s="65"/>
    </row>
    <row r="112" spans="7:7" ht="15" customHeight="1" x14ac:dyDescent="0.25">
      <c r="G112" s="65"/>
    </row>
    <row r="113" spans="7:7" ht="15" customHeight="1" x14ac:dyDescent="0.25">
      <c r="G113" s="65"/>
    </row>
    <row r="114" spans="7:7" ht="15" customHeight="1" x14ac:dyDescent="0.25">
      <c r="G114" s="65"/>
    </row>
    <row r="115" spans="7:7" ht="15" customHeight="1" x14ac:dyDescent="0.25">
      <c r="G115" s="65"/>
    </row>
    <row r="116" spans="7:7" ht="15" customHeight="1" x14ac:dyDescent="0.25">
      <c r="G116" s="65"/>
    </row>
    <row r="117" spans="7:7" ht="15" customHeight="1" x14ac:dyDescent="0.25">
      <c r="G117" s="65"/>
    </row>
    <row r="118" spans="7:7" ht="15" customHeight="1" x14ac:dyDescent="0.25">
      <c r="G118" s="65"/>
    </row>
    <row r="119" spans="7:7" ht="15" customHeight="1" x14ac:dyDescent="0.25">
      <c r="G119" s="65"/>
    </row>
    <row r="120" spans="7:7" ht="15" customHeight="1" x14ac:dyDescent="0.25">
      <c r="G120" s="65"/>
    </row>
    <row r="121" spans="7:7" ht="15" customHeight="1" x14ac:dyDescent="0.25">
      <c r="G121" s="65"/>
    </row>
    <row r="122" spans="7:7" ht="15" customHeight="1" x14ac:dyDescent="0.25">
      <c r="G122" s="65"/>
    </row>
    <row r="123" spans="7:7" ht="15" customHeight="1" x14ac:dyDescent="0.25">
      <c r="G123" s="65"/>
    </row>
    <row r="124" spans="7:7" ht="15" customHeight="1" x14ac:dyDescent="0.25">
      <c r="G124" s="65"/>
    </row>
    <row r="125" spans="7:7" ht="15" customHeight="1" x14ac:dyDescent="0.25">
      <c r="G125" s="65"/>
    </row>
    <row r="126" spans="7:7" ht="15" customHeight="1" x14ac:dyDescent="0.25">
      <c r="G126" s="65"/>
    </row>
    <row r="127" spans="7:7" ht="15" customHeight="1" x14ac:dyDescent="0.25">
      <c r="G127" s="65"/>
    </row>
    <row r="128" spans="7:7" ht="15" customHeight="1" x14ac:dyDescent="0.25">
      <c r="G128" s="65"/>
    </row>
    <row r="129" spans="7:7" ht="15" customHeight="1" x14ac:dyDescent="0.25">
      <c r="G129" s="65"/>
    </row>
    <row r="130" spans="7:7" ht="15" customHeight="1" x14ac:dyDescent="0.25">
      <c r="G130" s="65"/>
    </row>
    <row r="131" spans="7:7" ht="15" customHeight="1" x14ac:dyDescent="0.25">
      <c r="G131" s="65"/>
    </row>
    <row r="132" spans="7:7" ht="15" customHeight="1" x14ac:dyDescent="0.25">
      <c r="G132" s="65"/>
    </row>
    <row r="133" spans="7:7" ht="15" customHeight="1" x14ac:dyDescent="0.25">
      <c r="G133" s="65"/>
    </row>
    <row r="134" spans="7:7" ht="15" customHeight="1" x14ac:dyDescent="0.25">
      <c r="G134" s="65"/>
    </row>
    <row r="135" spans="7:7" ht="15" customHeight="1" x14ac:dyDescent="0.25">
      <c r="G135" s="65"/>
    </row>
    <row r="136" spans="7:7" ht="15" customHeight="1" x14ac:dyDescent="0.25">
      <c r="G136" s="65"/>
    </row>
    <row r="137" spans="7:7" ht="15" customHeight="1" x14ac:dyDescent="0.25">
      <c r="G137" s="65"/>
    </row>
    <row r="138" spans="7:7" ht="15" customHeight="1" x14ac:dyDescent="0.25">
      <c r="G138" s="65"/>
    </row>
    <row r="139" spans="7:7" ht="15" customHeight="1" x14ac:dyDescent="0.25">
      <c r="G139" s="65"/>
    </row>
    <row r="140" spans="7:7" ht="15" customHeight="1" x14ac:dyDescent="0.25">
      <c r="G140" s="65"/>
    </row>
    <row r="141" spans="7:7" ht="15" customHeight="1" x14ac:dyDescent="0.25">
      <c r="G141" s="65"/>
    </row>
    <row r="142" spans="7:7" ht="15" customHeight="1" x14ac:dyDescent="0.25">
      <c r="G142" s="65"/>
    </row>
    <row r="143" spans="7:7" ht="15" customHeight="1" x14ac:dyDescent="0.25">
      <c r="G143" s="65"/>
    </row>
    <row r="144" spans="7:7" ht="15" customHeight="1" x14ac:dyDescent="0.25">
      <c r="G144" s="65"/>
    </row>
    <row r="145" spans="7:7" ht="15" customHeight="1" x14ac:dyDescent="0.25">
      <c r="G145" s="65"/>
    </row>
    <row r="146" spans="7:7" ht="15" customHeight="1" x14ac:dyDescent="0.25">
      <c r="G146" s="65"/>
    </row>
    <row r="147" spans="7:7" ht="15" customHeight="1" x14ac:dyDescent="0.25">
      <c r="G147" s="65"/>
    </row>
    <row r="148" spans="7:7" ht="15" customHeight="1" x14ac:dyDescent="0.25">
      <c r="G148" s="65"/>
    </row>
    <row r="149" spans="7:7" ht="15" customHeight="1" x14ac:dyDescent="0.25">
      <c r="G149" s="65"/>
    </row>
    <row r="150" spans="7:7" ht="15" customHeight="1" x14ac:dyDescent="0.25">
      <c r="G150" s="65"/>
    </row>
    <row r="151" spans="7:7" ht="15" customHeight="1" x14ac:dyDescent="0.25">
      <c r="G151" s="65"/>
    </row>
    <row r="152" spans="7:7" ht="15" customHeight="1" x14ac:dyDescent="0.25">
      <c r="G152" s="65"/>
    </row>
    <row r="153" spans="7:7" ht="15" customHeight="1" x14ac:dyDescent="0.25">
      <c r="G153" s="65"/>
    </row>
    <row r="154" spans="7:7" ht="15" customHeight="1" x14ac:dyDescent="0.25">
      <c r="G154" s="65"/>
    </row>
    <row r="155" spans="7:7" ht="15" customHeight="1" x14ac:dyDescent="0.25">
      <c r="G155" s="65"/>
    </row>
    <row r="156" spans="7:7" ht="15" customHeight="1" x14ac:dyDescent="0.25">
      <c r="G156" s="65"/>
    </row>
    <row r="157" spans="7:7" ht="15" customHeight="1" x14ac:dyDescent="0.25">
      <c r="G157" s="65"/>
    </row>
    <row r="158" spans="7:7" ht="15" customHeight="1" x14ac:dyDescent="0.25">
      <c r="G158" s="65"/>
    </row>
    <row r="159" spans="7:7" ht="15" customHeight="1" x14ac:dyDescent="0.25">
      <c r="G159" s="65"/>
    </row>
    <row r="160" spans="7:7" ht="15" customHeight="1" x14ac:dyDescent="0.25">
      <c r="G160" s="65"/>
    </row>
    <row r="161" spans="7:7" ht="15" customHeight="1" x14ac:dyDescent="0.25">
      <c r="G161" s="65"/>
    </row>
    <row r="162" spans="7:7" ht="15" customHeight="1" x14ac:dyDescent="0.25">
      <c r="G162" s="65"/>
    </row>
    <row r="163" spans="7:7" ht="15" customHeight="1" x14ac:dyDescent="0.25">
      <c r="G163" s="65"/>
    </row>
    <row r="164" spans="7:7" ht="15" customHeight="1" x14ac:dyDescent="0.25">
      <c r="G164" s="65"/>
    </row>
    <row r="165" spans="7:7" ht="15" customHeight="1" x14ac:dyDescent="0.25">
      <c r="G165" s="65"/>
    </row>
    <row r="166" spans="7:7" ht="15" customHeight="1" x14ac:dyDescent="0.25">
      <c r="G166" s="65"/>
    </row>
    <row r="167" spans="7:7" ht="15" customHeight="1" x14ac:dyDescent="0.25">
      <c r="G167" s="65"/>
    </row>
    <row r="168" spans="7:7" ht="15" customHeight="1" x14ac:dyDescent="0.25">
      <c r="G168" s="65"/>
    </row>
    <row r="169" spans="7:7" ht="15" customHeight="1" x14ac:dyDescent="0.25">
      <c r="G169" s="65"/>
    </row>
    <row r="170" spans="7:7" ht="15" customHeight="1" x14ac:dyDescent="0.25">
      <c r="G170" s="65"/>
    </row>
    <row r="171" spans="7:7" ht="15" customHeight="1" x14ac:dyDescent="0.25">
      <c r="G171" s="65"/>
    </row>
    <row r="172" spans="7:7" ht="15" customHeight="1" x14ac:dyDescent="0.25">
      <c r="G172" s="65"/>
    </row>
    <row r="173" spans="7:7" ht="15" customHeight="1" x14ac:dyDescent="0.25">
      <c r="G173" s="65"/>
    </row>
    <row r="174" spans="7:7" ht="15" customHeight="1" x14ac:dyDescent="0.25">
      <c r="G174" s="65"/>
    </row>
    <row r="175" spans="7:7" ht="15" customHeight="1" x14ac:dyDescent="0.25">
      <c r="G175" s="65"/>
    </row>
    <row r="176" spans="7:7" ht="15" customHeight="1" x14ac:dyDescent="0.25">
      <c r="G176" s="65"/>
    </row>
    <row r="177" spans="7:7" ht="15" customHeight="1" x14ac:dyDescent="0.25">
      <c r="G177" s="65"/>
    </row>
    <row r="178" spans="7:7" ht="15" customHeight="1" x14ac:dyDescent="0.25">
      <c r="G178" s="65"/>
    </row>
    <row r="179" spans="7:7" ht="15" customHeight="1" x14ac:dyDescent="0.25">
      <c r="G179" s="65"/>
    </row>
    <row r="180" spans="7:7" ht="15" customHeight="1" x14ac:dyDescent="0.25">
      <c r="G180" s="65"/>
    </row>
    <row r="181" spans="7:7" ht="15" customHeight="1" x14ac:dyDescent="0.25">
      <c r="G181" s="65"/>
    </row>
    <row r="182" spans="7:7" ht="15" customHeight="1" x14ac:dyDescent="0.25">
      <c r="G182" s="65"/>
    </row>
    <row r="183" spans="7:7" ht="15" customHeight="1" x14ac:dyDescent="0.25">
      <c r="G183" s="65"/>
    </row>
    <row r="184" spans="7:7" ht="15" customHeight="1" x14ac:dyDescent="0.25">
      <c r="G184" s="65"/>
    </row>
    <row r="185" spans="7:7" ht="15" customHeight="1" x14ac:dyDescent="0.25">
      <c r="G185" s="65"/>
    </row>
    <row r="186" spans="7:7" ht="15" customHeight="1" x14ac:dyDescent="0.25">
      <c r="G186" s="65"/>
    </row>
  </sheetData>
  <sheetProtection algorithmName="SHA-512" hashValue="YwHgCjCR6pRG9RZaW30tHBYvA6xbOxWTZAHwiXhYcT5aZSqOMxgIqNPHhM01Yw/KNdRP5CPg8ANPEfPsGzKKMQ==" saltValue="vXMGZrgKvRKJf6QNhofNzw==" spinCount="100000" sheet="1" objects="1" scenarios="1"/>
  <mergeCells count="40">
    <mergeCell ref="E28:F28"/>
    <mergeCell ref="B32:D32"/>
    <mergeCell ref="B33:D33"/>
    <mergeCell ref="E32:F32"/>
    <mergeCell ref="E33:F33"/>
    <mergeCell ref="B28:D28"/>
    <mergeCell ref="B29:D29"/>
    <mergeCell ref="B30:D30"/>
    <mergeCell ref="B23:D23"/>
    <mergeCell ref="B16:D16"/>
    <mergeCell ref="B35:C35"/>
    <mergeCell ref="E31:F31"/>
    <mergeCell ref="E20:F20"/>
    <mergeCell ref="E21:F21"/>
    <mergeCell ref="E24:F24"/>
    <mergeCell ref="E25:F25"/>
    <mergeCell ref="E26:F26"/>
    <mergeCell ref="E27:F27"/>
    <mergeCell ref="B31:D31"/>
    <mergeCell ref="B24:D24"/>
    <mergeCell ref="B25:D25"/>
    <mergeCell ref="B26:D26"/>
    <mergeCell ref="B22:D22"/>
    <mergeCell ref="E22:F22"/>
    <mergeCell ref="B15:E15"/>
    <mergeCell ref="B27:D27"/>
    <mergeCell ref="E29:F29"/>
    <mergeCell ref="E30:F30"/>
    <mergeCell ref="B1:F1"/>
    <mergeCell ref="B2:F2"/>
    <mergeCell ref="B3:F3"/>
    <mergeCell ref="B4:F4"/>
    <mergeCell ref="B5:F5"/>
    <mergeCell ref="E23:F23"/>
    <mergeCell ref="B7:F7"/>
    <mergeCell ref="B13:F14"/>
    <mergeCell ref="B10:F10"/>
    <mergeCell ref="B20:D20"/>
    <mergeCell ref="B21:D21"/>
    <mergeCell ref="B18:F18"/>
  </mergeCells>
  <dataValidations disablePrompts="1" count="1">
    <dataValidation type="decimal" operator="greaterThan" allowBlank="1" showInputMessage="1" showErrorMessage="1" errorTitle="Invalid Input" error="Must enter a value greater than 0." sqref="E33">
      <formula1>0</formula1>
    </dataValidation>
  </dataValidations>
  <hyperlinks>
    <hyperlink ref="F16" r:id="rId1" tooltip="Link to AIRMaster+ Tool"/>
    <hyperlink ref="F15" r:id="rId2" tooltip="Link to MEASUR Tool"/>
    <hyperlink ref="B10:F10" r:id="rId3" tooltip="Link to User Guide" display="https://ww3.arb.ca.gov/cc/capandtrade/auctionproceeds/cec_fpip_finaluserguide_v1-1_2019-10-01.pdf"/>
  </hyperlinks>
  <pageMargins left="0.7" right="0.7" top="0.98479166666666662" bottom="0.75" header="0.3" footer="0.3"/>
  <pageSetup scale="71" fitToHeight="0" orientation="landscape" r:id="rId4"/>
  <headerFooter>
    <oddHeader>&amp;C&amp;G</oddHeader>
    <oddFooter>&amp;L&amp;"Avenir LT Std 35 Light,Regular"&amp;12&amp;K000000FINAL October 1, 2019&amp;C&amp;"Avenir LT Std 35 Light,Regular"&amp;12Page &amp;P of &amp;N&amp;R&amp;"Avenir LT Std 35 Light,Regular"&amp;12&amp;K000000&amp;A</oddFooter>
  </headerFooter>
  <drawing r:id="rId5"/>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A130"/>
  <sheetViews>
    <sheetView showGridLines="0" showRowColHeaders="0" zoomScaleNormal="100" workbookViewId="0">
      <selection activeCell="B14" sqref="B14"/>
    </sheetView>
  </sheetViews>
  <sheetFormatPr defaultColWidth="9.140625" defaultRowHeight="15" x14ac:dyDescent="0.25"/>
  <cols>
    <col min="1" max="1" width="2.85546875" style="1" customWidth="1"/>
    <col min="2" max="2" width="28.85546875" style="1" customWidth="1"/>
    <col min="3" max="4" width="28.7109375" style="1" customWidth="1"/>
    <col min="5" max="5" width="25.7109375" style="1" customWidth="1"/>
    <col min="6" max="6" width="28.5703125" style="1" customWidth="1"/>
    <col min="7" max="7" width="30.7109375" style="1" customWidth="1"/>
    <col min="8" max="8" width="25.140625" style="1" customWidth="1"/>
    <col min="9" max="9" width="24.5703125" style="1" bestFit="1" customWidth="1"/>
    <col min="10" max="10" width="24.5703125" style="1" customWidth="1"/>
    <col min="11" max="11" width="24.7109375" style="1" hidden="1" customWidth="1"/>
    <col min="12" max="12" width="24.7109375" style="1" customWidth="1"/>
    <col min="13" max="13" width="24.7109375" style="1" hidden="1" customWidth="1"/>
    <col min="14" max="14" width="30.7109375" style="1" customWidth="1"/>
    <col min="15" max="15" width="24.7109375" style="1" customWidth="1"/>
    <col min="16" max="16" width="23" style="1" customWidth="1"/>
    <col min="17" max="17" width="24.7109375" style="1" customWidth="1"/>
    <col min="18" max="18" width="24.7109375" style="1" hidden="1" customWidth="1"/>
    <col min="19" max="19" width="24.7109375" style="1" customWidth="1"/>
    <col min="20" max="20" width="24.7109375" style="1" hidden="1" customWidth="1"/>
    <col min="21" max="21" width="27" style="1" bestFit="1" customWidth="1"/>
    <col min="22" max="22" width="28.42578125" style="1" bestFit="1" customWidth="1"/>
    <col min="23" max="23" width="29.28515625" style="1" customWidth="1"/>
    <col min="24" max="24" width="24.7109375" style="1" customWidth="1"/>
    <col min="25" max="25" width="27.28515625" style="1" customWidth="1"/>
    <col min="26" max="26" width="57.85546875" style="1" customWidth="1"/>
    <col min="27" max="27" width="10.85546875" style="1" bestFit="1" customWidth="1"/>
    <col min="28" max="16384" width="9.140625" style="1"/>
  </cols>
  <sheetData>
    <row r="1" spans="1:27" ht="18.75" customHeight="1" thickBot="1" x14ac:dyDescent="0.3">
      <c r="A1" s="499" t="s">
        <v>0</v>
      </c>
      <c r="B1" s="499"/>
      <c r="C1" s="499"/>
      <c r="D1" s="499"/>
      <c r="E1" s="499"/>
      <c r="F1" s="499"/>
      <c r="G1" s="499"/>
      <c r="H1" s="35"/>
      <c r="I1" s="35"/>
      <c r="J1" s="35"/>
      <c r="K1" s="20"/>
      <c r="L1" s="20"/>
      <c r="M1" s="20"/>
      <c r="N1" s="20"/>
      <c r="O1" s="20"/>
      <c r="P1" s="20"/>
      <c r="Q1" s="20"/>
      <c r="R1" s="20"/>
      <c r="S1" s="20"/>
      <c r="T1" s="20"/>
      <c r="U1" s="20"/>
      <c r="V1" s="20"/>
      <c r="W1" s="20"/>
      <c r="X1" s="20"/>
      <c r="Y1" s="20"/>
      <c r="Z1" s="20"/>
    </row>
    <row r="2" spans="1:27" ht="15" customHeight="1" thickBot="1" x14ac:dyDescent="0.3">
      <c r="A2" s="512"/>
      <c r="B2" s="512"/>
      <c r="C2" s="512"/>
      <c r="D2" s="512"/>
      <c r="E2" s="512"/>
      <c r="F2" s="512"/>
      <c r="G2" s="569"/>
      <c r="H2" s="526" t="s">
        <v>26</v>
      </c>
      <c r="I2" s="573"/>
      <c r="J2" s="527"/>
      <c r="K2" s="20"/>
      <c r="L2" s="20"/>
      <c r="M2" s="37"/>
      <c r="N2" s="20"/>
      <c r="O2" s="20"/>
      <c r="P2" s="20"/>
      <c r="Q2" s="20"/>
      <c r="R2" s="20"/>
      <c r="S2" s="20"/>
      <c r="T2" s="20"/>
      <c r="U2" s="20"/>
      <c r="V2" s="20"/>
      <c r="W2" s="20"/>
      <c r="X2" s="20"/>
      <c r="Y2" s="20"/>
      <c r="Z2" s="20"/>
    </row>
    <row r="3" spans="1:27" ht="18.75" customHeight="1" thickTop="1" x14ac:dyDescent="0.25">
      <c r="A3" s="499" t="s">
        <v>1</v>
      </c>
      <c r="B3" s="499"/>
      <c r="C3" s="499"/>
      <c r="D3" s="499"/>
      <c r="E3" s="499"/>
      <c r="F3" s="499"/>
      <c r="G3" s="570"/>
      <c r="H3" s="38" t="s">
        <v>27</v>
      </c>
      <c r="I3" s="574" t="s">
        <v>32</v>
      </c>
      <c r="J3" s="575"/>
      <c r="K3" s="20"/>
      <c r="L3" s="20"/>
      <c r="M3" s="39"/>
      <c r="N3" s="20"/>
      <c r="O3" s="20"/>
      <c r="P3" s="20"/>
      <c r="Q3" s="20"/>
      <c r="R3" s="20"/>
      <c r="S3" s="20"/>
      <c r="T3" s="20"/>
      <c r="U3" s="20"/>
      <c r="V3" s="20"/>
      <c r="W3" s="20"/>
      <c r="X3" s="20"/>
      <c r="Y3" s="20"/>
      <c r="Z3" s="20"/>
    </row>
    <row r="4" spans="1:27" ht="18.75" customHeight="1" x14ac:dyDescent="0.25">
      <c r="A4" s="513" t="s">
        <v>48</v>
      </c>
      <c r="B4" s="513"/>
      <c r="C4" s="513"/>
      <c r="D4" s="513"/>
      <c r="E4" s="513"/>
      <c r="F4" s="513"/>
      <c r="G4" s="571"/>
      <c r="H4" s="40" t="s">
        <v>28</v>
      </c>
      <c r="I4" s="576" t="s">
        <v>33</v>
      </c>
      <c r="J4" s="577"/>
      <c r="K4" s="20"/>
      <c r="L4" s="20"/>
      <c r="M4" s="39"/>
      <c r="N4" s="20"/>
      <c r="O4" s="20"/>
      <c r="P4" s="20"/>
      <c r="Q4" s="20"/>
      <c r="R4" s="20"/>
      <c r="S4" s="20"/>
      <c r="T4" s="20"/>
      <c r="U4" s="20"/>
      <c r="V4" s="20"/>
      <c r="W4" s="20"/>
      <c r="X4" s="20"/>
      <c r="Y4" s="20"/>
      <c r="Z4" s="20"/>
    </row>
    <row r="5" spans="1:27" ht="15" customHeight="1" x14ac:dyDescent="0.25">
      <c r="A5" s="514" t="s">
        <v>604</v>
      </c>
      <c r="B5" s="514"/>
      <c r="C5" s="514"/>
      <c r="D5" s="514"/>
      <c r="E5" s="514"/>
      <c r="F5" s="514"/>
      <c r="G5" s="572"/>
      <c r="H5" s="41" t="s">
        <v>30</v>
      </c>
      <c r="I5" s="576" t="s">
        <v>31</v>
      </c>
      <c r="J5" s="577"/>
      <c r="K5" s="20"/>
      <c r="L5" s="20"/>
      <c r="M5" s="39"/>
      <c r="N5" s="20"/>
      <c r="O5" s="20"/>
      <c r="P5" s="20"/>
      <c r="Q5" s="20"/>
      <c r="R5" s="20"/>
      <c r="S5" s="20"/>
      <c r="T5" s="20"/>
      <c r="U5" s="20"/>
      <c r="V5" s="20"/>
      <c r="W5" s="20"/>
      <c r="X5" s="20"/>
      <c r="Y5" s="20"/>
      <c r="Z5" s="20"/>
    </row>
    <row r="6" spans="1:27" ht="15" customHeight="1" x14ac:dyDescent="0.25">
      <c r="A6" s="372"/>
      <c r="B6" s="372"/>
      <c r="C6" s="372"/>
      <c r="D6" s="372"/>
      <c r="E6" s="372"/>
      <c r="F6" s="372"/>
      <c r="G6" s="373"/>
      <c r="H6" s="42" t="s">
        <v>29</v>
      </c>
      <c r="I6" s="397" t="s">
        <v>39</v>
      </c>
      <c r="J6" s="398"/>
      <c r="K6" s="20"/>
      <c r="L6" s="20"/>
      <c r="M6" s="39"/>
      <c r="N6" s="20"/>
      <c r="O6" s="20"/>
      <c r="P6" s="20"/>
      <c r="Q6" s="20"/>
      <c r="R6" s="20"/>
      <c r="S6" s="20"/>
      <c r="T6" s="20"/>
      <c r="U6" s="20"/>
      <c r="V6" s="20"/>
      <c r="W6" s="20"/>
      <c r="X6" s="20"/>
      <c r="Y6" s="20"/>
      <c r="Z6" s="20"/>
    </row>
    <row r="7" spans="1:27" ht="18.75" customHeight="1" thickBot="1" x14ac:dyDescent="0.3">
      <c r="A7" s="499" t="s">
        <v>2</v>
      </c>
      <c r="B7" s="499"/>
      <c r="C7" s="499"/>
      <c r="D7" s="499"/>
      <c r="E7" s="499"/>
      <c r="F7" s="499"/>
      <c r="G7" s="570"/>
      <c r="H7" s="43" t="s">
        <v>47</v>
      </c>
      <c r="I7" s="395" t="s">
        <v>46</v>
      </c>
      <c r="J7" s="396"/>
      <c r="K7" s="20"/>
      <c r="L7" s="20"/>
      <c r="M7" s="39"/>
      <c r="N7" s="20"/>
      <c r="O7" s="20"/>
      <c r="P7" s="20"/>
      <c r="Q7" s="20"/>
      <c r="R7" s="20"/>
      <c r="S7" s="20"/>
      <c r="T7" s="20"/>
      <c r="U7" s="20"/>
      <c r="V7" s="20"/>
      <c r="W7" s="20"/>
      <c r="X7" s="20"/>
      <c r="Y7" s="20"/>
      <c r="Z7" s="20"/>
    </row>
    <row r="8" spans="1:27" ht="15" customHeight="1" x14ac:dyDescent="0.25">
      <c r="A8" s="20"/>
      <c r="B8" s="20"/>
      <c r="C8" s="20"/>
      <c r="D8" s="20"/>
      <c r="E8" s="20"/>
      <c r="F8" s="20"/>
      <c r="G8" s="20"/>
      <c r="H8" s="23"/>
      <c r="I8" s="23"/>
      <c r="J8" s="23"/>
      <c r="K8" s="20"/>
      <c r="L8" s="20"/>
      <c r="M8" s="39"/>
      <c r="N8" s="20"/>
      <c r="O8" s="20"/>
      <c r="P8" s="20"/>
      <c r="Q8" s="20"/>
      <c r="R8" s="20"/>
      <c r="S8" s="20"/>
      <c r="T8" s="20"/>
      <c r="U8" s="20"/>
      <c r="V8" s="20"/>
      <c r="W8" s="20"/>
      <c r="X8" s="20"/>
      <c r="Y8" s="20"/>
      <c r="Z8" s="20"/>
    </row>
    <row r="9" spans="1:27" ht="15" customHeight="1" x14ac:dyDescent="0.25">
      <c r="A9" s="22"/>
      <c r="B9" s="23" t="s">
        <v>14</v>
      </c>
      <c r="C9" s="23"/>
      <c r="D9" s="23"/>
      <c r="E9" s="23"/>
      <c r="F9" s="23"/>
      <c r="G9" s="23"/>
      <c r="H9" s="23"/>
      <c r="I9" s="23"/>
      <c r="J9" s="23"/>
      <c r="K9" s="20"/>
      <c r="L9" s="20"/>
      <c r="M9" s="20"/>
      <c r="N9" s="20"/>
      <c r="O9" s="20"/>
      <c r="P9" s="20"/>
      <c r="Q9" s="20"/>
      <c r="R9" s="20"/>
      <c r="S9" s="20"/>
      <c r="T9" s="20"/>
      <c r="U9" s="20"/>
      <c r="V9" s="20"/>
      <c r="W9" s="20"/>
      <c r="X9" s="20"/>
      <c r="Y9" s="20"/>
      <c r="Z9" s="20"/>
    </row>
    <row r="10" spans="1:27" ht="30" customHeight="1" x14ac:dyDescent="0.25">
      <c r="A10" s="20"/>
      <c r="B10" s="821" t="s">
        <v>646</v>
      </c>
      <c r="C10" s="822"/>
      <c r="D10" s="822"/>
      <c r="E10" s="822"/>
      <c r="F10" s="823"/>
      <c r="G10" s="24"/>
      <c r="H10" s="24"/>
      <c r="I10" s="24"/>
      <c r="J10" s="24"/>
      <c r="K10" s="24"/>
      <c r="L10" s="24"/>
      <c r="M10" s="24"/>
      <c r="N10" s="24"/>
      <c r="O10" s="24"/>
      <c r="P10" s="24"/>
      <c r="Q10" s="24"/>
      <c r="R10" s="24"/>
      <c r="S10" s="24"/>
      <c r="T10" s="24"/>
      <c r="U10" s="24"/>
      <c r="V10" s="24"/>
      <c r="W10" s="24"/>
      <c r="X10" s="24"/>
      <c r="Y10" s="24"/>
      <c r="Z10" s="20"/>
    </row>
    <row r="11" spans="1:27" ht="15" customHeight="1" thickBot="1" x14ac:dyDescent="0.3">
      <c r="A11" s="20"/>
      <c r="B11" s="44"/>
      <c r="C11" s="44"/>
      <c r="D11" s="44"/>
      <c r="E11" s="44"/>
      <c r="F11" s="44"/>
      <c r="G11" s="44"/>
      <c r="H11" s="44"/>
      <c r="I11" s="44"/>
      <c r="J11" s="44"/>
      <c r="K11" s="44"/>
      <c r="L11" s="44"/>
      <c r="M11" s="44"/>
      <c r="N11" s="44"/>
      <c r="O11" s="44"/>
      <c r="P11" s="44"/>
      <c r="Q11" s="20"/>
      <c r="R11" s="20"/>
      <c r="S11" s="44"/>
      <c r="T11" s="20"/>
      <c r="U11" s="20"/>
      <c r="V11" s="20"/>
      <c r="W11" s="20"/>
      <c r="X11" s="20"/>
      <c r="Y11" s="20"/>
      <c r="Z11" s="20"/>
    </row>
    <row r="12" spans="1:27" s="4" customFormat="1" ht="39.950000000000003" customHeight="1" x14ac:dyDescent="0.25">
      <c r="A12" s="45"/>
      <c r="B12" s="556" t="s">
        <v>119</v>
      </c>
      <c r="C12" s="557"/>
      <c r="D12" s="557"/>
      <c r="E12" s="557"/>
      <c r="F12" s="558"/>
      <c r="G12" s="554" t="s">
        <v>316</v>
      </c>
      <c r="H12" s="562"/>
      <c r="I12" s="562"/>
      <c r="J12" s="562"/>
      <c r="K12" s="562"/>
      <c r="L12" s="555"/>
      <c r="M12" s="55"/>
      <c r="N12" s="559" t="s">
        <v>317</v>
      </c>
      <c r="O12" s="560"/>
      <c r="P12" s="560"/>
      <c r="Q12" s="560"/>
      <c r="R12" s="560"/>
      <c r="S12" s="561"/>
      <c r="T12" s="56"/>
      <c r="U12" s="554" t="s">
        <v>242</v>
      </c>
      <c r="V12" s="562"/>
      <c r="W12" s="555"/>
      <c r="X12" s="554" t="s">
        <v>320</v>
      </c>
      <c r="Y12" s="555"/>
      <c r="Z12" s="552" t="s">
        <v>479</v>
      </c>
    </row>
    <row r="13" spans="1:27" s="5" customFormat="1" ht="47.25" customHeight="1" thickBot="1" x14ac:dyDescent="0.3">
      <c r="A13" s="46"/>
      <c r="B13" s="47" t="s">
        <v>490</v>
      </c>
      <c r="C13" s="563" t="s">
        <v>493</v>
      </c>
      <c r="D13" s="563"/>
      <c r="E13" s="563" t="s">
        <v>118</v>
      </c>
      <c r="F13" s="564"/>
      <c r="G13" s="426" t="s">
        <v>301</v>
      </c>
      <c r="H13" s="423" t="s">
        <v>199</v>
      </c>
      <c r="I13" s="423" t="s">
        <v>318</v>
      </c>
      <c r="J13" s="424" t="s">
        <v>319</v>
      </c>
      <c r="K13" s="424" t="s">
        <v>335</v>
      </c>
      <c r="L13" s="425" t="s">
        <v>371</v>
      </c>
      <c r="M13" s="439" t="s">
        <v>536</v>
      </c>
      <c r="N13" s="47" t="s">
        <v>301</v>
      </c>
      <c r="O13" s="57" t="s">
        <v>199</v>
      </c>
      <c r="P13" s="423" t="s">
        <v>318</v>
      </c>
      <c r="Q13" s="424" t="s">
        <v>319</v>
      </c>
      <c r="R13" s="424" t="s">
        <v>335</v>
      </c>
      <c r="S13" s="425" t="s">
        <v>371</v>
      </c>
      <c r="T13" s="439" t="s">
        <v>536</v>
      </c>
      <c r="U13" s="422" t="s">
        <v>481</v>
      </c>
      <c r="V13" s="423" t="s">
        <v>482</v>
      </c>
      <c r="W13" s="425" t="s">
        <v>483</v>
      </c>
      <c r="X13" s="47" t="s">
        <v>344</v>
      </c>
      <c r="Y13" s="421" t="s">
        <v>345</v>
      </c>
      <c r="Z13" s="553"/>
    </row>
    <row r="14" spans="1:27" s="2" customFormat="1" ht="30" customHeight="1" x14ac:dyDescent="0.2">
      <c r="A14" s="33"/>
      <c r="B14" s="420"/>
      <c r="C14" s="578"/>
      <c r="D14" s="579"/>
      <c r="E14" s="580"/>
      <c r="F14" s="581"/>
      <c r="G14" s="440"/>
      <c r="H14" s="430"/>
      <c r="I14" s="430"/>
      <c r="J14" s="441"/>
      <c r="K14" s="442"/>
      <c r="L14" s="443"/>
      <c r="M14" s="444">
        <f>IFERROR(VLOOKUP($G14,'Emission Factors &lt;HIDE&gt;'!$B$37:$I$47,7,0),0)</f>
        <v>0</v>
      </c>
      <c r="N14" s="440"/>
      <c r="O14" s="430"/>
      <c r="P14" s="430"/>
      <c r="Q14" s="430"/>
      <c r="R14" s="442"/>
      <c r="S14" s="443"/>
      <c r="T14" s="445">
        <f>IFERROR(VLOOKUP($N14,'Emission Factors &lt;HIDE&gt;'!$B$37:$I$47,7,0),0)</f>
        <v>0</v>
      </c>
      <c r="U14" s="446"/>
      <c r="V14" s="447"/>
      <c r="W14" s="448"/>
      <c r="X14" s="429" t="str">
        <f>IF(I14+P14=0,"",I14*$H14*IF(K14=0,1,K14/8760)-P14*$O14*IF(R14=0,1,R14/8760))</f>
        <v/>
      </c>
      <c r="Y14" s="432" t="str">
        <f>IF(J14+Q14=0,"",J14*$H14*IF(K14=0,1,K14/8760)-Q14*$O14*IF(R14=0,1,R14/8760))</f>
        <v/>
      </c>
      <c r="Z14" s="468"/>
    </row>
    <row r="15" spans="1:27" s="2" customFormat="1" ht="30" customHeight="1" x14ac:dyDescent="0.2">
      <c r="A15" s="33"/>
      <c r="B15" s="418"/>
      <c r="C15" s="550"/>
      <c r="D15" s="551"/>
      <c r="E15" s="567"/>
      <c r="F15" s="568"/>
      <c r="G15" s="449"/>
      <c r="H15" s="431"/>
      <c r="I15" s="431"/>
      <c r="J15" s="450"/>
      <c r="K15" s="451"/>
      <c r="L15" s="452"/>
      <c r="M15" s="453">
        <f>IFERROR(VLOOKUP($G15,'Emission Factors &lt;HIDE&gt;'!$B$37:$I$47,7,0),0)</f>
        <v>0</v>
      </c>
      <c r="N15" s="449"/>
      <c r="O15" s="431"/>
      <c r="P15" s="431"/>
      <c r="Q15" s="431"/>
      <c r="R15" s="451"/>
      <c r="S15" s="452"/>
      <c r="T15" s="454">
        <f>IFERROR(VLOOKUP($N15,'Emission Factors &lt;HIDE&gt;'!$B$37:$I$47,7,0),0)</f>
        <v>0</v>
      </c>
      <c r="U15" s="455"/>
      <c r="V15" s="456"/>
      <c r="W15" s="457"/>
      <c r="X15" s="458" t="str">
        <f>IF(I15-P15=0,"",I15*$H15*IF(K15=0,1,K15/8760)-P15*$O15*IF(R15=0,1,R15/8760))</f>
        <v/>
      </c>
      <c r="Y15" s="433" t="str">
        <f>IF(J15-Q15=0,"",J15*$H15*IF(K15=0,1,K15/8760)-Q15*$O15*IF(R15=0,1,R15/8760))</f>
        <v/>
      </c>
      <c r="Z15" s="469"/>
      <c r="AA15" s="8"/>
    </row>
    <row r="16" spans="1:27" s="2" customFormat="1" ht="30" customHeight="1" x14ac:dyDescent="0.2">
      <c r="A16" s="33"/>
      <c r="B16" s="418"/>
      <c r="C16" s="550"/>
      <c r="D16" s="551"/>
      <c r="E16" s="567"/>
      <c r="F16" s="568"/>
      <c r="G16" s="449"/>
      <c r="H16" s="431"/>
      <c r="I16" s="431"/>
      <c r="J16" s="450"/>
      <c r="K16" s="451"/>
      <c r="L16" s="452"/>
      <c r="M16" s="453">
        <f>IFERROR(VLOOKUP($G16,'Emission Factors &lt;HIDE&gt;'!$B$37:$I$47,7,0),0)</f>
        <v>0</v>
      </c>
      <c r="N16" s="449"/>
      <c r="O16" s="431"/>
      <c r="P16" s="431"/>
      <c r="Q16" s="431"/>
      <c r="R16" s="451"/>
      <c r="S16" s="452"/>
      <c r="T16" s="454">
        <f>IFERROR(VLOOKUP($N16,'Emission Factors &lt;HIDE&gt;'!$B$37:$I$47,7,0),0)</f>
        <v>0</v>
      </c>
      <c r="U16" s="455"/>
      <c r="V16" s="456"/>
      <c r="W16" s="457"/>
      <c r="X16" s="458" t="str">
        <f t="shared" ref="X16:X33" si="0">IF(I16-P16=0,"",I16*$H16*IF(K16=0,1,K16/8760)-P16*$O16*IF(R16=0,1,R16/8760))</f>
        <v/>
      </c>
      <c r="Y16" s="433" t="str">
        <f t="shared" ref="Y16:Y33" si="1">IF(J16-Q16=0,"",J16*$H16*IF(K16=0,1,K16/8760)-Q16*$O16*IF(R16=0,1,R16/8760))</f>
        <v/>
      </c>
      <c r="Z16" s="469"/>
    </row>
    <row r="17" spans="1:26" s="2" customFormat="1" ht="30" customHeight="1" x14ac:dyDescent="0.2">
      <c r="A17" s="33"/>
      <c r="B17" s="418"/>
      <c r="C17" s="550"/>
      <c r="D17" s="551"/>
      <c r="E17" s="567"/>
      <c r="F17" s="568"/>
      <c r="G17" s="449"/>
      <c r="H17" s="431"/>
      <c r="I17" s="431"/>
      <c r="J17" s="450"/>
      <c r="K17" s="451"/>
      <c r="L17" s="452"/>
      <c r="M17" s="453">
        <f>IFERROR(VLOOKUP($G17,'Emission Factors &lt;HIDE&gt;'!$B$37:$I$47,7,0),0)</f>
        <v>0</v>
      </c>
      <c r="N17" s="449"/>
      <c r="O17" s="431"/>
      <c r="P17" s="431"/>
      <c r="Q17" s="431"/>
      <c r="R17" s="451"/>
      <c r="S17" s="452"/>
      <c r="T17" s="454">
        <f>IFERROR(VLOOKUP($N17,'Emission Factors &lt;HIDE&gt;'!$B$37:$I$47,7,0),0)</f>
        <v>0</v>
      </c>
      <c r="U17" s="455"/>
      <c r="V17" s="456"/>
      <c r="W17" s="457"/>
      <c r="X17" s="458" t="str">
        <f t="shared" ref="X17:X27" si="2">IF(I17-P17=0,"",I17*$H17*IF(K17=0,1,K17/8760)-P17*$O17*IF(R17=0,1,R17/8760))</f>
        <v/>
      </c>
      <c r="Y17" s="433" t="str">
        <f t="shared" ref="Y17:Y27" si="3">IF(J17-Q17=0,"",J17*$H17*IF(K17=0,1,K17/8760)-Q17*$O17*IF(R17=0,1,R17/8760))</f>
        <v/>
      </c>
      <c r="Z17" s="469"/>
    </row>
    <row r="18" spans="1:26" s="2" customFormat="1" ht="30" customHeight="1" x14ac:dyDescent="0.2">
      <c r="A18" s="33"/>
      <c r="B18" s="418"/>
      <c r="C18" s="550"/>
      <c r="D18" s="551"/>
      <c r="E18" s="567"/>
      <c r="F18" s="568"/>
      <c r="G18" s="449"/>
      <c r="H18" s="431"/>
      <c r="I18" s="431"/>
      <c r="J18" s="450"/>
      <c r="K18" s="451"/>
      <c r="L18" s="452"/>
      <c r="M18" s="453">
        <f>IFERROR(VLOOKUP($G18,'Emission Factors &lt;HIDE&gt;'!$B$37:$I$47,7,0),0)</f>
        <v>0</v>
      </c>
      <c r="N18" s="449"/>
      <c r="O18" s="431"/>
      <c r="P18" s="431"/>
      <c r="Q18" s="431"/>
      <c r="R18" s="451"/>
      <c r="S18" s="452"/>
      <c r="T18" s="454">
        <f>IFERROR(VLOOKUP($N18,'Emission Factors &lt;HIDE&gt;'!$B$37:$I$47,7,0),0)</f>
        <v>0</v>
      </c>
      <c r="U18" s="455"/>
      <c r="V18" s="456"/>
      <c r="W18" s="457"/>
      <c r="X18" s="458" t="str">
        <f t="shared" si="2"/>
        <v/>
      </c>
      <c r="Y18" s="433" t="str">
        <f t="shared" si="3"/>
        <v/>
      </c>
      <c r="Z18" s="469"/>
    </row>
    <row r="19" spans="1:26" s="2" customFormat="1" ht="30" customHeight="1" x14ac:dyDescent="0.2">
      <c r="A19" s="33"/>
      <c r="B19" s="418"/>
      <c r="C19" s="550"/>
      <c r="D19" s="551"/>
      <c r="E19" s="567"/>
      <c r="F19" s="568"/>
      <c r="G19" s="449"/>
      <c r="H19" s="431"/>
      <c r="I19" s="431"/>
      <c r="J19" s="450"/>
      <c r="K19" s="451"/>
      <c r="L19" s="452"/>
      <c r="M19" s="453">
        <f>IFERROR(VLOOKUP($G19,'Emission Factors &lt;HIDE&gt;'!$B$37:$I$47,7,0),0)</f>
        <v>0</v>
      </c>
      <c r="N19" s="449"/>
      <c r="O19" s="431"/>
      <c r="P19" s="431"/>
      <c r="Q19" s="431"/>
      <c r="R19" s="451"/>
      <c r="S19" s="452"/>
      <c r="T19" s="454">
        <f>IFERROR(VLOOKUP($N19,'Emission Factors &lt;HIDE&gt;'!$B$37:$I$47,7,0),0)</f>
        <v>0</v>
      </c>
      <c r="U19" s="455"/>
      <c r="V19" s="456"/>
      <c r="W19" s="457"/>
      <c r="X19" s="458" t="str">
        <f t="shared" si="2"/>
        <v/>
      </c>
      <c r="Y19" s="433" t="str">
        <f t="shared" si="3"/>
        <v/>
      </c>
      <c r="Z19" s="469"/>
    </row>
    <row r="20" spans="1:26" s="2" customFormat="1" ht="30" customHeight="1" x14ac:dyDescent="0.2">
      <c r="A20" s="33"/>
      <c r="B20" s="418"/>
      <c r="C20" s="550"/>
      <c r="D20" s="551"/>
      <c r="E20" s="567"/>
      <c r="F20" s="568"/>
      <c r="G20" s="449"/>
      <c r="H20" s="431"/>
      <c r="I20" s="431"/>
      <c r="J20" s="450"/>
      <c r="K20" s="451"/>
      <c r="L20" s="452"/>
      <c r="M20" s="453">
        <f>IFERROR(VLOOKUP($G20,'Emission Factors &lt;HIDE&gt;'!$B$37:$I$47,7,0),0)</f>
        <v>0</v>
      </c>
      <c r="N20" s="449"/>
      <c r="O20" s="431"/>
      <c r="P20" s="431"/>
      <c r="Q20" s="431"/>
      <c r="R20" s="451"/>
      <c r="S20" s="452"/>
      <c r="T20" s="454">
        <f>IFERROR(VLOOKUP($N20,'Emission Factors &lt;HIDE&gt;'!$B$37:$I$47,7,0),0)</f>
        <v>0</v>
      </c>
      <c r="U20" s="455"/>
      <c r="V20" s="456"/>
      <c r="W20" s="457"/>
      <c r="X20" s="458" t="str">
        <f t="shared" si="2"/>
        <v/>
      </c>
      <c r="Y20" s="433" t="str">
        <f t="shared" si="3"/>
        <v/>
      </c>
      <c r="Z20" s="469"/>
    </row>
    <row r="21" spans="1:26" s="2" customFormat="1" ht="30" customHeight="1" x14ac:dyDescent="0.2">
      <c r="A21" s="33"/>
      <c r="B21" s="418"/>
      <c r="C21" s="550"/>
      <c r="D21" s="551"/>
      <c r="E21" s="567"/>
      <c r="F21" s="568"/>
      <c r="G21" s="449"/>
      <c r="H21" s="431"/>
      <c r="I21" s="431"/>
      <c r="J21" s="450"/>
      <c r="K21" s="451"/>
      <c r="L21" s="452"/>
      <c r="M21" s="453">
        <f>IFERROR(VLOOKUP($G21,'Emission Factors &lt;HIDE&gt;'!$B$37:$I$47,7,0),0)</f>
        <v>0</v>
      </c>
      <c r="N21" s="449"/>
      <c r="O21" s="431"/>
      <c r="P21" s="431"/>
      <c r="Q21" s="431"/>
      <c r="R21" s="451"/>
      <c r="S21" s="452"/>
      <c r="T21" s="454">
        <f>IFERROR(VLOOKUP($N21,'Emission Factors &lt;HIDE&gt;'!$B$37:$I$47,7,0),0)</f>
        <v>0</v>
      </c>
      <c r="U21" s="455"/>
      <c r="V21" s="456"/>
      <c r="W21" s="457"/>
      <c r="X21" s="458" t="str">
        <f t="shared" si="2"/>
        <v/>
      </c>
      <c r="Y21" s="433" t="str">
        <f t="shared" si="3"/>
        <v/>
      </c>
      <c r="Z21" s="469"/>
    </row>
    <row r="22" spans="1:26" s="2" customFormat="1" ht="30" customHeight="1" x14ac:dyDescent="0.2">
      <c r="A22" s="33"/>
      <c r="B22" s="418"/>
      <c r="C22" s="550"/>
      <c r="D22" s="551"/>
      <c r="E22" s="567"/>
      <c r="F22" s="568"/>
      <c r="G22" s="449"/>
      <c r="H22" s="431"/>
      <c r="I22" s="431"/>
      <c r="J22" s="450"/>
      <c r="K22" s="451"/>
      <c r="L22" s="452"/>
      <c r="M22" s="453">
        <f>IFERROR(VLOOKUP($G22,'Emission Factors &lt;HIDE&gt;'!$B$37:$I$47,7,0),0)</f>
        <v>0</v>
      </c>
      <c r="N22" s="449"/>
      <c r="O22" s="431"/>
      <c r="P22" s="431"/>
      <c r="Q22" s="431"/>
      <c r="R22" s="451"/>
      <c r="S22" s="452"/>
      <c r="T22" s="454">
        <f>IFERROR(VLOOKUP($N22,'Emission Factors &lt;HIDE&gt;'!$B$37:$I$47,7,0),0)</f>
        <v>0</v>
      </c>
      <c r="U22" s="455"/>
      <c r="V22" s="456"/>
      <c r="W22" s="457"/>
      <c r="X22" s="458" t="str">
        <f t="shared" si="2"/>
        <v/>
      </c>
      <c r="Y22" s="433" t="str">
        <f t="shared" si="3"/>
        <v/>
      </c>
      <c r="Z22" s="469"/>
    </row>
    <row r="23" spans="1:26" s="2" customFormat="1" ht="30" customHeight="1" x14ac:dyDescent="0.2">
      <c r="A23" s="33"/>
      <c r="B23" s="418"/>
      <c r="C23" s="550"/>
      <c r="D23" s="551"/>
      <c r="E23" s="567"/>
      <c r="F23" s="568"/>
      <c r="G23" s="449"/>
      <c r="H23" s="431"/>
      <c r="I23" s="431"/>
      <c r="J23" s="450"/>
      <c r="K23" s="451"/>
      <c r="L23" s="452"/>
      <c r="M23" s="453">
        <f>IFERROR(VLOOKUP($G23,'Emission Factors &lt;HIDE&gt;'!$B$37:$I$47,7,0),0)</f>
        <v>0</v>
      </c>
      <c r="N23" s="449"/>
      <c r="O23" s="431"/>
      <c r="P23" s="431"/>
      <c r="Q23" s="431"/>
      <c r="R23" s="451"/>
      <c r="S23" s="452"/>
      <c r="T23" s="454">
        <f>IFERROR(VLOOKUP($N23,'Emission Factors &lt;HIDE&gt;'!$B$37:$I$47,7,0),0)</f>
        <v>0</v>
      </c>
      <c r="U23" s="455"/>
      <c r="V23" s="456"/>
      <c r="W23" s="457"/>
      <c r="X23" s="458" t="str">
        <f t="shared" si="2"/>
        <v/>
      </c>
      <c r="Y23" s="433" t="str">
        <f t="shared" si="3"/>
        <v/>
      </c>
      <c r="Z23" s="469"/>
    </row>
    <row r="24" spans="1:26" s="2" customFormat="1" ht="30" customHeight="1" x14ac:dyDescent="0.2">
      <c r="A24" s="33"/>
      <c r="B24" s="418"/>
      <c r="C24" s="550"/>
      <c r="D24" s="551"/>
      <c r="E24" s="567"/>
      <c r="F24" s="568"/>
      <c r="G24" s="449"/>
      <c r="H24" s="431"/>
      <c r="I24" s="431"/>
      <c r="J24" s="450"/>
      <c r="K24" s="451"/>
      <c r="L24" s="452"/>
      <c r="M24" s="453">
        <f>IFERROR(VLOOKUP($G24,'Emission Factors &lt;HIDE&gt;'!$B$37:$I$47,7,0),0)</f>
        <v>0</v>
      </c>
      <c r="N24" s="449"/>
      <c r="O24" s="431"/>
      <c r="P24" s="431"/>
      <c r="Q24" s="431"/>
      <c r="R24" s="451"/>
      <c r="S24" s="452"/>
      <c r="T24" s="454">
        <f>IFERROR(VLOOKUP($N24,'Emission Factors &lt;HIDE&gt;'!$B$37:$I$47,7,0),0)</f>
        <v>0</v>
      </c>
      <c r="U24" s="455"/>
      <c r="V24" s="456"/>
      <c r="W24" s="457"/>
      <c r="X24" s="458" t="str">
        <f t="shared" si="2"/>
        <v/>
      </c>
      <c r="Y24" s="433" t="str">
        <f t="shared" si="3"/>
        <v/>
      </c>
      <c r="Z24" s="469"/>
    </row>
    <row r="25" spans="1:26" s="2" customFormat="1" ht="30" customHeight="1" x14ac:dyDescent="0.2">
      <c r="A25" s="33"/>
      <c r="B25" s="418"/>
      <c r="C25" s="550"/>
      <c r="D25" s="551"/>
      <c r="E25" s="567"/>
      <c r="F25" s="568"/>
      <c r="G25" s="449"/>
      <c r="H25" s="431"/>
      <c r="I25" s="431"/>
      <c r="J25" s="450"/>
      <c r="K25" s="451"/>
      <c r="L25" s="452"/>
      <c r="M25" s="453">
        <f>IFERROR(VLOOKUP($G25,'Emission Factors &lt;HIDE&gt;'!$B$37:$I$47,7,0),0)</f>
        <v>0</v>
      </c>
      <c r="N25" s="449"/>
      <c r="O25" s="431"/>
      <c r="P25" s="431"/>
      <c r="Q25" s="431"/>
      <c r="R25" s="451"/>
      <c r="S25" s="452"/>
      <c r="T25" s="454">
        <f>IFERROR(VLOOKUP($N25,'Emission Factors &lt;HIDE&gt;'!$B$37:$I$47,7,0),0)</f>
        <v>0</v>
      </c>
      <c r="U25" s="455"/>
      <c r="V25" s="456"/>
      <c r="W25" s="457"/>
      <c r="X25" s="458" t="str">
        <f t="shared" si="2"/>
        <v/>
      </c>
      <c r="Y25" s="433" t="str">
        <f t="shared" si="3"/>
        <v/>
      </c>
      <c r="Z25" s="469"/>
    </row>
    <row r="26" spans="1:26" s="2" customFormat="1" ht="30" customHeight="1" x14ac:dyDescent="0.2">
      <c r="A26" s="33"/>
      <c r="B26" s="418"/>
      <c r="C26" s="550"/>
      <c r="D26" s="551"/>
      <c r="E26" s="567"/>
      <c r="F26" s="568"/>
      <c r="G26" s="449"/>
      <c r="H26" s="431"/>
      <c r="I26" s="431"/>
      <c r="J26" s="450"/>
      <c r="K26" s="451"/>
      <c r="L26" s="452"/>
      <c r="M26" s="453">
        <f>IFERROR(VLOOKUP($G26,'Emission Factors &lt;HIDE&gt;'!$B$37:$I$47,7,0),0)</f>
        <v>0</v>
      </c>
      <c r="N26" s="449"/>
      <c r="O26" s="431"/>
      <c r="P26" s="431"/>
      <c r="Q26" s="431"/>
      <c r="R26" s="451"/>
      <c r="S26" s="452"/>
      <c r="T26" s="454">
        <f>IFERROR(VLOOKUP($N26,'Emission Factors &lt;HIDE&gt;'!$B$37:$I$47,7,0),0)</f>
        <v>0</v>
      </c>
      <c r="U26" s="455"/>
      <c r="V26" s="456"/>
      <c r="W26" s="457"/>
      <c r="X26" s="458" t="str">
        <f t="shared" si="2"/>
        <v/>
      </c>
      <c r="Y26" s="433" t="str">
        <f t="shared" si="3"/>
        <v/>
      </c>
      <c r="Z26" s="469"/>
    </row>
    <row r="27" spans="1:26" s="2" customFormat="1" ht="30" customHeight="1" x14ac:dyDescent="0.2">
      <c r="A27" s="33"/>
      <c r="B27" s="418"/>
      <c r="C27" s="550"/>
      <c r="D27" s="551"/>
      <c r="E27" s="567"/>
      <c r="F27" s="568"/>
      <c r="G27" s="449"/>
      <c r="H27" s="431"/>
      <c r="I27" s="431"/>
      <c r="J27" s="450"/>
      <c r="K27" s="451"/>
      <c r="L27" s="452"/>
      <c r="M27" s="453">
        <f>IFERROR(VLOOKUP($G27,'Emission Factors &lt;HIDE&gt;'!$B$37:$I$47,7,0),0)</f>
        <v>0</v>
      </c>
      <c r="N27" s="449"/>
      <c r="O27" s="431"/>
      <c r="P27" s="431"/>
      <c r="Q27" s="431"/>
      <c r="R27" s="451"/>
      <c r="S27" s="452"/>
      <c r="T27" s="454">
        <f>IFERROR(VLOOKUP($N27,'Emission Factors &lt;HIDE&gt;'!$B$37:$I$47,7,0),0)</f>
        <v>0</v>
      </c>
      <c r="U27" s="455"/>
      <c r="V27" s="456"/>
      <c r="W27" s="457"/>
      <c r="X27" s="458" t="str">
        <f t="shared" si="2"/>
        <v/>
      </c>
      <c r="Y27" s="433" t="str">
        <f t="shared" si="3"/>
        <v/>
      </c>
      <c r="Z27" s="469"/>
    </row>
    <row r="28" spans="1:26" s="2" customFormat="1" ht="30" customHeight="1" x14ac:dyDescent="0.2">
      <c r="A28" s="33"/>
      <c r="B28" s="418"/>
      <c r="C28" s="550"/>
      <c r="D28" s="551"/>
      <c r="E28" s="567"/>
      <c r="F28" s="568"/>
      <c r="G28" s="449"/>
      <c r="H28" s="431"/>
      <c r="I28" s="431"/>
      <c r="J28" s="450"/>
      <c r="K28" s="451"/>
      <c r="L28" s="452"/>
      <c r="M28" s="453">
        <f>IFERROR(VLOOKUP($G28,'Emission Factors &lt;HIDE&gt;'!$B$37:$I$47,7,0),0)</f>
        <v>0</v>
      </c>
      <c r="N28" s="449"/>
      <c r="O28" s="431"/>
      <c r="P28" s="431"/>
      <c r="Q28" s="431"/>
      <c r="R28" s="451"/>
      <c r="S28" s="452"/>
      <c r="T28" s="454">
        <f>IFERROR(VLOOKUP($N28,'Emission Factors &lt;HIDE&gt;'!$B$37:$I$47,7,0),0)</f>
        <v>0</v>
      </c>
      <c r="U28" s="455"/>
      <c r="V28" s="456"/>
      <c r="W28" s="457"/>
      <c r="X28" s="458" t="str">
        <f t="shared" si="0"/>
        <v/>
      </c>
      <c r="Y28" s="433" t="str">
        <f t="shared" si="1"/>
        <v/>
      </c>
      <c r="Z28" s="469"/>
    </row>
    <row r="29" spans="1:26" s="2" customFormat="1" ht="30" customHeight="1" x14ac:dyDescent="0.2">
      <c r="A29" s="33"/>
      <c r="B29" s="418"/>
      <c r="C29" s="550"/>
      <c r="D29" s="551"/>
      <c r="E29" s="567"/>
      <c r="F29" s="568"/>
      <c r="G29" s="449"/>
      <c r="H29" s="431"/>
      <c r="I29" s="431"/>
      <c r="J29" s="450"/>
      <c r="K29" s="451"/>
      <c r="L29" s="452"/>
      <c r="M29" s="453">
        <f>IFERROR(VLOOKUP($G29,'Emission Factors &lt;HIDE&gt;'!$B$37:$I$47,7,0),0)</f>
        <v>0</v>
      </c>
      <c r="N29" s="449"/>
      <c r="O29" s="431"/>
      <c r="P29" s="431"/>
      <c r="Q29" s="431"/>
      <c r="R29" s="451"/>
      <c r="S29" s="452"/>
      <c r="T29" s="454">
        <f>IFERROR(VLOOKUP($N29,'Emission Factors &lt;HIDE&gt;'!$B$37:$I$47,7,0),0)</f>
        <v>0</v>
      </c>
      <c r="U29" s="455"/>
      <c r="V29" s="456"/>
      <c r="W29" s="457"/>
      <c r="X29" s="458" t="str">
        <f t="shared" si="0"/>
        <v/>
      </c>
      <c r="Y29" s="433" t="str">
        <f t="shared" si="1"/>
        <v/>
      </c>
      <c r="Z29" s="469"/>
    </row>
    <row r="30" spans="1:26" s="2" customFormat="1" ht="30" customHeight="1" x14ac:dyDescent="0.2">
      <c r="A30" s="33"/>
      <c r="B30" s="418"/>
      <c r="C30" s="550"/>
      <c r="D30" s="551"/>
      <c r="E30" s="567"/>
      <c r="F30" s="568"/>
      <c r="G30" s="449"/>
      <c r="H30" s="431"/>
      <c r="I30" s="431"/>
      <c r="J30" s="450"/>
      <c r="K30" s="451"/>
      <c r="L30" s="452"/>
      <c r="M30" s="453">
        <f>IFERROR(VLOOKUP($G30,'Emission Factors &lt;HIDE&gt;'!$B$37:$I$47,7,0),0)</f>
        <v>0</v>
      </c>
      <c r="N30" s="449"/>
      <c r="O30" s="431"/>
      <c r="P30" s="431"/>
      <c r="Q30" s="431"/>
      <c r="R30" s="451"/>
      <c r="S30" s="452"/>
      <c r="T30" s="454">
        <f>IFERROR(VLOOKUP($N30,'Emission Factors &lt;HIDE&gt;'!$B$37:$I$47,7,0),0)</f>
        <v>0</v>
      </c>
      <c r="U30" s="455"/>
      <c r="V30" s="456"/>
      <c r="W30" s="457"/>
      <c r="X30" s="458" t="str">
        <f t="shared" si="0"/>
        <v/>
      </c>
      <c r="Y30" s="433" t="str">
        <f t="shared" si="1"/>
        <v/>
      </c>
      <c r="Z30" s="469"/>
    </row>
    <row r="31" spans="1:26" s="2" customFormat="1" ht="30" customHeight="1" x14ac:dyDescent="0.2">
      <c r="A31" s="33"/>
      <c r="B31" s="418"/>
      <c r="C31" s="550"/>
      <c r="D31" s="551"/>
      <c r="E31" s="567"/>
      <c r="F31" s="568"/>
      <c r="G31" s="449"/>
      <c r="H31" s="431"/>
      <c r="I31" s="431"/>
      <c r="J31" s="450"/>
      <c r="K31" s="451"/>
      <c r="L31" s="452"/>
      <c r="M31" s="453">
        <f>IFERROR(VLOOKUP($G31,'Emission Factors &lt;HIDE&gt;'!$B$37:$I$47,7,0),0)</f>
        <v>0</v>
      </c>
      <c r="N31" s="449"/>
      <c r="O31" s="431"/>
      <c r="P31" s="431"/>
      <c r="Q31" s="431"/>
      <c r="R31" s="451"/>
      <c r="S31" s="452"/>
      <c r="T31" s="454">
        <f>IFERROR(VLOOKUP($N31,'Emission Factors &lt;HIDE&gt;'!$B$37:$I$47,7,0),0)</f>
        <v>0</v>
      </c>
      <c r="U31" s="455"/>
      <c r="V31" s="456"/>
      <c r="W31" s="457"/>
      <c r="X31" s="458" t="str">
        <f t="shared" si="0"/>
        <v/>
      </c>
      <c r="Y31" s="433" t="str">
        <f t="shared" si="1"/>
        <v/>
      </c>
      <c r="Z31" s="469"/>
    </row>
    <row r="32" spans="1:26" s="2" customFormat="1" ht="30" customHeight="1" x14ac:dyDescent="0.2">
      <c r="A32" s="33"/>
      <c r="B32" s="418"/>
      <c r="C32" s="550"/>
      <c r="D32" s="551"/>
      <c r="E32" s="567"/>
      <c r="F32" s="568"/>
      <c r="G32" s="449"/>
      <c r="H32" s="431"/>
      <c r="I32" s="431"/>
      <c r="J32" s="450"/>
      <c r="K32" s="451"/>
      <c r="L32" s="452"/>
      <c r="M32" s="453">
        <f>IFERROR(VLOOKUP($G32,'Emission Factors &lt;HIDE&gt;'!$B$37:$I$47,7,0),0)</f>
        <v>0</v>
      </c>
      <c r="N32" s="449"/>
      <c r="O32" s="431"/>
      <c r="P32" s="431"/>
      <c r="Q32" s="431"/>
      <c r="R32" s="451"/>
      <c r="S32" s="452"/>
      <c r="T32" s="454">
        <f>IFERROR(VLOOKUP($N32,'Emission Factors &lt;HIDE&gt;'!$B$37:$I$47,7,0),0)</f>
        <v>0</v>
      </c>
      <c r="U32" s="455"/>
      <c r="V32" s="456"/>
      <c r="W32" s="457"/>
      <c r="X32" s="458" t="str">
        <f t="shared" si="0"/>
        <v/>
      </c>
      <c r="Y32" s="433" t="str">
        <f t="shared" si="1"/>
        <v/>
      </c>
      <c r="Z32" s="469"/>
    </row>
    <row r="33" spans="1:26" s="2" customFormat="1" ht="30" customHeight="1" thickBot="1" x14ac:dyDescent="0.3">
      <c r="A33" s="58"/>
      <c r="B33" s="438"/>
      <c r="C33" s="582"/>
      <c r="D33" s="583"/>
      <c r="E33" s="565"/>
      <c r="F33" s="566"/>
      <c r="G33" s="459"/>
      <c r="H33" s="460"/>
      <c r="I33" s="435"/>
      <c r="J33" s="461"/>
      <c r="K33" s="462"/>
      <c r="L33" s="463"/>
      <c r="M33" s="453">
        <f>IFERROR(VLOOKUP($G33,'Emission Factors &lt;HIDE&gt;'!$B$37:$I$47,7,0),0)</f>
        <v>0</v>
      </c>
      <c r="N33" s="459"/>
      <c r="O33" s="435"/>
      <c r="P33" s="435"/>
      <c r="Q33" s="435"/>
      <c r="R33" s="462"/>
      <c r="S33" s="463"/>
      <c r="T33" s="454">
        <f>IFERROR(VLOOKUP($N33,'Emission Factors &lt;HIDE&gt;'!$B$37:$I$47,7,0),0)</f>
        <v>0</v>
      </c>
      <c r="U33" s="464"/>
      <c r="V33" s="465"/>
      <c r="W33" s="466"/>
      <c r="X33" s="467" t="str">
        <f t="shared" si="0"/>
        <v/>
      </c>
      <c r="Y33" s="434" t="str">
        <f t="shared" si="1"/>
        <v/>
      </c>
      <c r="Z33" s="470"/>
    </row>
    <row r="34" spans="1:26" s="2" customFormat="1" ht="15" customHeight="1" x14ac:dyDescent="0.2"/>
    <row r="35" spans="1:26" s="2" customFormat="1" ht="15" customHeight="1" x14ac:dyDescent="0.2"/>
    <row r="36" spans="1:26" s="2" customFormat="1" ht="15" customHeight="1" x14ac:dyDescent="0.2"/>
    <row r="37" spans="1:26" s="2" customFormat="1" ht="15" customHeight="1" x14ac:dyDescent="0.2"/>
    <row r="38" spans="1:26" s="2" customFormat="1" ht="15" customHeight="1" x14ac:dyDescent="0.2"/>
    <row r="39" spans="1:26" s="2" customFormat="1" ht="15" customHeight="1" x14ac:dyDescent="0.2"/>
    <row r="40" spans="1:26" s="2" customFormat="1" ht="15" customHeight="1" x14ac:dyDescent="0.2"/>
    <row r="41" spans="1:26" s="2" customFormat="1" ht="15" customHeight="1" x14ac:dyDescent="0.2"/>
    <row r="42" spans="1:26" s="2" customFormat="1" ht="15" customHeight="1" x14ac:dyDescent="0.2"/>
    <row r="43" spans="1:26" s="2" customFormat="1" ht="15" customHeight="1" x14ac:dyDescent="0.2"/>
    <row r="44" spans="1:26" s="2" customFormat="1" ht="15" customHeight="1" x14ac:dyDescent="0.2"/>
    <row r="45" spans="1:26" s="2" customFormat="1" x14ac:dyDescent="0.2"/>
    <row r="46" spans="1:26" s="2" customFormat="1" x14ac:dyDescent="0.2"/>
    <row r="47" spans="1:26" s="2" customFormat="1" x14ac:dyDescent="0.2"/>
    <row r="48" spans="1:26"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sheetData>
  <sheetProtection algorithmName="SHA-512" hashValue="Rb1uqQQR0kFLTCuq1gGu5L7T6LKGb2KnWdkLQye8Iur0vi19UkKo790kp+lYBJWIEDHk02kOKEae2A7TUSp7Dw==" saltValue="rxjnwAj7KBAgaqcEfKqB9Q==" spinCount="100000" sheet="1" objects="1" scenarios="1"/>
  <mergeCells count="59">
    <mergeCell ref="C19:D19"/>
    <mergeCell ref="C20:D20"/>
    <mergeCell ref="C33:D33"/>
    <mergeCell ref="C28:D28"/>
    <mergeCell ref="C29:D29"/>
    <mergeCell ref="C30:D30"/>
    <mergeCell ref="C31:D31"/>
    <mergeCell ref="C32:D32"/>
    <mergeCell ref="C27:D27"/>
    <mergeCell ref="C22:D22"/>
    <mergeCell ref="C23:D23"/>
    <mergeCell ref="C24:D24"/>
    <mergeCell ref="C25:D25"/>
    <mergeCell ref="C26:D26"/>
    <mergeCell ref="H2:J2"/>
    <mergeCell ref="I3:J3"/>
    <mergeCell ref="I5:J5"/>
    <mergeCell ref="I4:J4"/>
    <mergeCell ref="E24:F24"/>
    <mergeCell ref="E16:F16"/>
    <mergeCell ref="E17:F17"/>
    <mergeCell ref="E18:F18"/>
    <mergeCell ref="B10:F10"/>
    <mergeCell ref="C13:D13"/>
    <mergeCell ref="C14:D14"/>
    <mergeCell ref="C15:D15"/>
    <mergeCell ref="A7:G7"/>
    <mergeCell ref="E14:F14"/>
    <mergeCell ref="E15:F15"/>
    <mergeCell ref="C21:D21"/>
    <mergeCell ref="A1:G1"/>
    <mergeCell ref="A2:G2"/>
    <mergeCell ref="A3:G3"/>
    <mergeCell ref="A4:G4"/>
    <mergeCell ref="A5:G5"/>
    <mergeCell ref="E33:F33"/>
    <mergeCell ref="E28:F28"/>
    <mergeCell ref="E29:F29"/>
    <mergeCell ref="E19:F19"/>
    <mergeCell ref="E20:F20"/>
    <mergeCell ref="E21:F21"/>
    <mergeCell ref="E25:F25"/>
    <mergeCell ref="E26:F26"/>
    <mergeCell ref="E27:F27"/>
    <mergeCell ref="E30:F30"/>
    <mergeCell ref="E31:F31"/>
    <mergeCell ref="E32:F32"/>
    <mergeCell ref="E22:F22"/>
    <mergeCell ref="E23:F23"/>
    <mergeCell ref="C16:D16"/>
    <mergeCell ref="C17:D17"/>
    <mergeCell ref="C18:D18"/>
    <mergeCell ref="Z12:Z13"/>
    <mergeCell ref="X12:Y12"/>
    <mergeCell ref="B12:F12"/>
    <mergeCell ref="N12:S12"/>
    <mergeCell ref="G12:L12"/>
    <mergeCell ref="E13:F13"/>
    <mergeCell ref="U12:W12"/>
  </mergeCells>
  <conditionalFormatting sqref="C15 E15:E33 O15:Q33 H15:J33 X15:Y33">
    <cfRule type="expression" dxfId="457" priority="63">
      <formula>ISBLANK($B15)</formula>
    </cfRule>
  </conditionalFormatting>
  <conditionalFormatting sqref="B15:B33">
    <cfRule type="expression" dxfId="456" priority="62">
      <formula>ISBLANK(B14)</formula>
    </cfRule>
  </conditionalFormatting>
  <conditionalFormatting sqref="G15:G33">
    <cfRule type="expression" dxfId="455" priority="59">
      <formula>ISBLANK($B15)</formula>
    </cfRule>
  </conditionalFormatting>
  <conditionalFormatting sqref="N15:N33">
    <cfRule type="expression" dxfId="454" priority="56">
      <formula>ISBLANK($B15)</formula>
    </cfRule>
  </conditionalFormatting>
  <conditionalFormatting sqref="M15:M33">
    <cfRule type="expression" dxfId="453" priority="49">
      <formula>ISBLANK($B15)</formula>
    </cfRule>
  </conditionalFormatting>
  <conditionalFormatting sqref="T15:W33">
    <cfRule type="expression" dxfId="452" priority="46">
      <formula>ISBLANK($B15)</formula>
    </cfRule>
  </conditionalFormatting>
  <conditionalFormatting sqref="K15:L33">
    <cfRule type="expression" dxfId="451" priority="44">
      <formula>ISBLANK($B15)</formula>
    </cfRule>
  </conditionalFormatting>
  <conditionalFormatting sqref="R15:R33">
    <cfRule type="expression" dxfId="450" priority="43">
      <formula>ISBLANK($B15)</formula>
    </cfRule>
  </conditionalFormatting>
  <conditionalFormatting sqref="B28">
    <cfRule type="expression" dxfId="449" priority="108">
      <formula>ISBLANK(B16)</formula>
    </cfRule>
  </conditionalFormatting>
  <conditionalFormatting sqref="S15:S33">
    <cfRule type="expression" dxfId="448" priority="42">
      <formula>ISBLANK($B15)</formula>
    </cfRule>
  </conditionalFormatting>
  <conditionalFormatting sqref="Z15">
    <cfRule type="expression" dxfId="447" priority="41">
      <formula>ISBLANK($B15)</formula>
    </cfRule>
  </conditionalFormatting>
  <conditionalFormatting sqref="Z16:Z33">
    <cfRule type="expression" dxfId="446" priority="39">
      <formula>ISBLANK($B16)</formula>
    </cfRule>
  </conditionalFormatting>
  <conditionalFormatting sqref="C15">
    <cfRule type="expression" dxfId="445" priority="37">
      <formula>ISBLANK(B14)</formula>
    </cfRule>
  </conditionalFormatting>
  <conditionalFormatting sqref="C16">
    <cfRule type="expression" dxfId="444" priority="36">
      <formula>ISBLANK($B16)</formula>
    </cfRule>
  </conditionalFormatting>
  <conditionalFormatting sqref="C16">
    <cfRule type="expression" dxfId="443" priority="35">
      <formula>ISBLANK(B15)</formula>
    </cfRule>
  </conditionalFormatting>
  <conditionalFormatting sqref="C17">
    <cfRule type="expression" dxfId="442" priority="34">
      <formula>ISBLANK($B17)</formula>
    </cfRule>
  </conditionalFormatting>
  <conditionalFormatting sqref="C17">
    <cfRule type="expression" dxfId="441" priority="33">
      <formula>ISBLANK(B16)</formula>
    </cfRule>
  </conditionalFormatting>
  <conditionalFormatting sqref="C18">
    <cfRule type="expression" dxfId="440" priority="32">
      <formula>ISBLANK($B18)</formula>
    </cfRule>
  </conditionalFormatting>
  <conditionalFormatting sqref="C18">
    <cfRule type="expression" dxfId="439" priority="31">
      <formula>ISBLANK(B17)</formula>
    </cfRule>
  </conditionalFormatting>
  <conditionalFormatting sqref="C19">
    <cfRule type="expression" dxfId="438" priority="30">
      <formula>ISBLANK($B19)</formula>
    </cfRule>
  </conditionalFormatting>
  <conditionalFormatting sqref="C19">
    <cfRule type="expression" dxfId="437" priority="29">
      <formula>ISBLANK(B18)</formula>
    </cfRule>
  </conditionalFormatting>
  <conditionalFormatting sqref="C20">
    <cfRule type="expression" dxfId="436" priority="28">
      <formula>ISBLANK($B20)</formula>
    </cfRule>
  </conditionalFormatting>
  <conditionalFormatting sqref="C20">
    <cfRule type="expression" dxfId="435" priority="27">
      <formula>ISBLANK(B19)</formula>
    </cfRule>
  </conditionalFormatting>
  <conditionalFormatting sqref="C21">
    <cfRule type="expression" dxfId="434" priority="26">
      <formula>ISBLANK($B21)</formula>
    </cfRule>
  </conditionalFormatting>
  <conditionalFormatting sqref="C21">
    <cfRule type="expression" dxfId="433" priority="25">
      <formula>ISBLANK(B20)</formula>
    </cfRule>
  </conditionalFormatting>
  <conditionalFormatting sqref="C22">
    <cfRule type="expression" dxfId="432" priority="24">
      <formula>ISBLANK($B22)</formula>
    </cfRule>
  </conditionalFormatting>
  <conditionalFormatting sqref="C22">
    <cfRule type="expression" dxfId="431" priority="23">
      <formula>ISBLANK(B21)</formula>
    </cfRule>
  </conditionalFormatting>
  <conditionalFormatting sqref="C23">
    <cfRule type="expression" dxfId="430" priority="22">
      <formula>ISBLANK($B23)</formula>
    </cfRule>
  </conditionalFormatting>
  <conditionalFormatting sqref="C23">
    <cfRule type="expression" dxfId="429" priority="21">
      <formula>ISBLANK(B22)</formula>
    </cfRule>
  </conditionalFormatting>
  <conditionalFormatting sqref="C24">
    <cfRule type="expression" dxfId="428" priority="20">
      <formula>ISBLANK($B24)</formula>
    </cfRule>
  </conditionalFormatting>
  <conditionalFormatting sqref="C24">
    <cfRule type="expression" dxfId="427" priority="19">
      <formula>ISBLANK(B23)</formula>
    </cfRule>
  </conditionalFormatting>
  <conditionalFormatting sqref="C25">
    <cfRule type="expression" dxfId="426" priority="18">
      <formula>ISBLANK($B25)</formula>
    </cfRule>
  </conditionalFormatting>
  <conditionalFormatting sqref="C25">
    <cfRule type="expression" dxfId="425" priority="17">
      <formula>ISBLANK(B24)</formula>
    </cfRule>
  </conditionalFormatting>
  <conditionalFormatting sqref="C26">
    <cfRule type="expression" dxfId="424" priority="16">
      <formula>ISBLANK($B26)</formula>
    </cfRule>
  </conditionalFormatting>
  <conditionalFormatting sqref="C26">
    <cfRule type="expression" dxfId="423" priority="15">
      <formula>ISBLANK(B25)</formula>
    </cfRule>
  </conditionalFormatting>
  <conditionalFormatting sqref="C27">
    <cfRule type="expression" dxfId="422" priority="14">
      <formula>ISBLANK($B27)</formula>
    </cfRule>
  </conditionalFormatting>
  <conditionalFormatting sqref="C27">
    <cfRule type="expression" dxfId="421" priority="13">
      <formula>ISBLANK(B26)</formula>
    </cfRule>
  </conditionalFormatting>
  <conditionalFormatting sqref="C28">
    <cfRule type="expression" dxfId="420" priority="12">
      <formula>ISBLANK($B28)</formula>
    </cfRule>
  </conditionalFormatting>
  <conditionalFormatting sqref="C28">
    <cfRule type="expression" dxfId="419" priority="11">
      <formula>ISBLANK(B27)</formula>
    </cfRule>
  </conditionalFormatting>
  <conditionalFormatting sqref="C29">
    <cfRule type="expression" dxfId="418" priority="10">
      <formula>ISBLANK($B29)</formula>
    </cfRule>
  </conditionalFormatting>
  <conditionalFormatting sqref="C29">
    <cfRule type="expression" dxfId="417" priority="9">
      <formula>ISBLANK(B28)</formula>
    </cfRule>
  </conditionalFormatting>
  <conditionalFormatting sqref="C30">
    <cfRule type="expression" dxfId="416" priority="8">
      <formula>ISBLANK($B30)</formula>
    </cfRule>
  </conditionalFormatting>
  <conditionalFormatting sqref="C30">
    <cfRule type="expression" dxfId="415" priority="7">
      <formula>ISBLANK(B29)</formula>
    </cfRule>
  </conditionalFormatting>
  <conditionalFormatting sqref="C31">
    <cfRule type="expression" dxfId="414" priority="6">
      <formula>ISBLANK($B31)</formula>
    </cfRule>
  </conditionalFormatting>
  <conditionalFormatting sqref="C31">
    <cfRule type="expression" dxfId="413" priority="5">
      <formula>ISBLANK(B30)</formula>
    </cfRule>
  </conditionalFormatting>
  <conditionalFormatting sqref="C32">
    <cfRule type="expression" dxfId="412" priority="4">
      <formula>ISBLANK($B32)</formula>
    </cfRule>
  </conditionalFormatting>
  <conditionalFormatting sqref="C32">
    <cfRule type="expression" dxfId="411" priority="3">
      <formula>ISBLANK(B31)</formula>
    </cfRule>
  </conditionalFormatting>
  <conditionalFormatting sqref="C33">
    <cfRule type="expression" dxfId="410" priority="2">
      <formula>ISBLANK($B33)</formula>
    </cfRule>
  </conditionalFormatting>
  <conditionalFormatting sqref="C33">
    <cfRule type="expression" dxfId="409" priority="1">
      <formula>ISBLANK(B32)</formula>
    </cfRule>
  </conditionalFormatting>
  <dataValidations count="5">
    <dataValidation type="decimal" operator="greaterThanOrEqual" allowBlank="1" showInputMessage="1" showErrorMessage="1" errorTitle="Invalid Input" error="Input must be a number greater than 0." sqref="I14:J33 P14:Q33">
      <formula1>0</formula1>
    </dataValidation>
    <dataValidation type="decimal" operator="greaterThanOrEqual" allowBlank="1" showInputMessage="1" showErrorMessage="1" errorTitle="Invalid Input" error="Input must be a number greater than 0." promptTitle="Use:" prompt="Only provide if electricity or natural usage does not already account for the annual hours of operation." sqref="K14:K33 R14:R33">
      <formula1>0</formula1>
    </dataValidation>
    <dataValidation allowBlank="1" showInputMessage="1" showErrorMessage="1" promptTitle="Use:" prompt="Provide details when &quot;other&quot; or non-descript component or energy usage calculation method is selected" sqref="Z14:Z33"/>
    <dataValidation allowBlank="1" showInputMessage="1" showErrorMessage="1" prompt="A component is a project type for which GHG emission reductions and selected co-benefits can be estimated and evaluated separately from other components within the FPIP project." sqref="B13:C13"/>
    <dataValidation type="decimal" operator="greaterThanOrEqual" allowBlank="1" showInputMessage="1" showErrorMessage="1" errorTitle="Invalid Input" error="Input must be a number greater than 0." promptTitle="Note:" prompt="If the type or size of two or more components vary, an additional row(s) must be used" sqref="H14:H33 O14:O33">
      <formula1>0</formula1>
    </dataValidation>
  </dataValidations>
  <hyperlinks>
    <hyperlink ref="B10:F10" r:id="rId1" tooltip="Link to User Guide" display="https://ww3.arb.ca.gov/cc/capandtrade/auctionproceeds/cec_fpip_finaluserguide_v1-1_2019-10-01.pdf"/>
  </hyperlinks>
  <pageMargins left="0.7" right="0.7" top="0.98479166666666662" bottom="0.75" header="0.3" footer="0.3"/>
  <pageSetup scale="40" fitToHeight="0" orientation="landscape" r:id="rId2"/>
  <headerFooter>
    <oddHeader>&amp;C&amp;G</oddHeader>
    <oddFooter>&amp;L&amp;"Avenir LT Std 35 Light,Regular"&amp;12&amp;K000000FINAL October 1, 2019&amp;C&amp;"Avenir LT Std 35 Light,Regular"&amp;12Page &amp;P of &amp;N&amp;R&amp;"Avenir LT Std 35 Light,Regular"&amp;12&amp;K000000&amp;A</oddFooter>
  </headerFooter>
  <colBreaks count="1" manualBreakCount="1">
    <brk id="14" max="31" man="1"/>
  </colBreaks>
  <drawing r:id="rId3"/>
  <legacyDrawingHF r:id="rId4"/>
  <extLst>
    <ext xmlns:x14="http://schemas.microsoft.com/office/spreadsheetml/2009/9/main" uri="{78C0D931-6437-407d-A8EE-F0AAD7539E65}">
      <x14:conditionalFormattings>
        <x14:conditionalFormatting xmlns:xm="http://schemas.microsoft.com/office/excel/2006/main">
          <x14:cfRule type="expression" priority="53" id="{6742154A-BCB9-4C0A-9228-26A9A6531D02}">
            <xm:f>C15='Defaults &lt;HIDE&gt;'!$F$19</xm:f>
            <x14:dxf>
              <font>
                <color theme="1"/>
              </font>
              <fill>
                <patternFill>
                  <bgColor theme="9" tint="0.79998168889431442"/>
                </patternFill>
              </fill>
            </x14:dxf>
          </x14:cfRule>
          <xm:sqref>G15:G33</xm:sqref>
        </x14:conditionalFormatting>
        <x14:conditionalFormatting xmlns:xm="http://schemas.microsoft.com/office/excel/2006/main">
          <x14:cfRule type="expression" priority="51" id="{658E8958-9E79-4BA0-B6ED-DB087E14A6A4}">
            <xm:f>C15='Defaults &lt;HIDE&gt;'!$F$19</xm:f>
            <x14:dxf>
              <font>
                <color theme="1"/>
              </font>
              <fill>
                <patternFill>
                  <bgColor theme="9" tint="0.79998168889431442"/>
                </patternFill>
              </fill>
            </x14:dxf>
          </x14:cfRule>
          <xm:sqref>N15:N33</xm:sqref>
        </x14:conditionalFormatting>
        <x14:conditionalFormatting xmlns:xm="http://schemas.microsoft.com/office/excel/2006/main">
          <x14:cfRule type="expression" priority="54" id="{AE4DAAD3-C1AD-4863-A97E-A418D1E32544}">
            <xm:f>C14='Defaults &lt;HIDE&gt;'!$F$19</xm:f>
            <x14:dxf>
              <font>
                <color theme="1"/>
              </font>
              <fill>
                <patternFill>
                  <bgColor theme="9" tint="0.79998168889431442"/>
                </patternFill>
              </fill>
            </x14:dxf>
          </x14:cfRule>
          <xm:sqref>G14</xm:sqref>
        </x14:conditionalFormatting>
        <x14:conditionalFormatting xmlns:xm="http://schemas.microsoft.com/office/excel/2006/main">
          <x14:cfRule type="expression" priority="52" id="{67904A3A-0F7D-4D15-9BD7-32A4D56D3737}">
            <xm:f>C14='Defaults &lt;HIDE&gt;'!$F$19</xm:f>
            <x14:dxf>
              <font>
                <color theme="1"/>
              </font>
              <fill>
                <patternFill>
                  <bgColor theme="9" tint="0.79998168889431442"/>
                </patternFill>
              </fill>
            </x14:dxf>
          </x14:cfRule>
          <xm:sqref>N14</xm:sqref>
        </x14:conditionalFormatting>
        <x14:conditionalFormatting xmlns:xm="http://schemas.microsoft.com/office/excel/2006/main">
          <x14:cfRule type="expression" priority="50" id="{44488EE2-BA49-4E91-A91A-EB868D123E5D}">
            <xm:f>$B14='Defaults &lt;HIDE&gt;'!$F$19</xm:f>
            <x14:dxf>
              <font>
                <color theme="1"/>
              </font>
              <fill>
                <patternFill>
                  <bgColor theme="0" tint="-4.9989318521683403E-2"/>
                </patternFill>
              </fill>
            </x14:dxf>
          </x14:cfRule>
          <xm:sqref>M14</xm:sqref>
        </x14:conditionalFormatting>
        <x14:conditionalFormatting xmlns:xm="http://schemas.microsoft.com/office/excel/2006/main">
          <x14:cfRule type="expression" priority="48" id="{D79B8D2A-9B06-4589-8BDC-F78F6600BB45}">
            <xm:f>$B15='Defaults &lt;HIDE&gt;'!$F$19</xm:f>
            <x14:dxf>
              <font>
                <color theme="1"/>
              </font>
              <fill>
                <patternFill>
                  <bgColor theme="0" tint="-4.9989318521683403E-2"/>
                </patternFill>
              </fill>
            </x14:dxf>
          </x14:cfRule>
          <xm:sqref>M15:M33</xm:sqref>
        </x14:conditionalFormatting>
        <x14:conditionalFormatting xmlns:xm="http://schemas.microsoft.com/office/excel/2006/main">
          <x14:cfRule type="expression" priority="47" id="{297134A8-2A7A-4AEB-9C6E-967D66B5F35B}">
            <xm:f>$B14='Defaults &lt;HIDE&gt;'!$F$19</xm:f>
            <x14:dxf>
              <font>
                <color theme="1"/>
              </font>
              <fill>
                <patternFill>
                  <bgColor theme="0" tint="-4.9989318521683403E-2"/>
                </patternFill>
              </fill>
            </x14:dxf>
          </x14:cfRule>
          <xm:sqref>T14:W14</xm:sqref>
        </x14:conditionalFormatting>
        <x14:conditionalFormatting xmlns:xm="http://schemas.microsoft.com/office/excel/2006/main">
          <x14:cfRule type="expression" priority="45" id="{C8D1E1EE-1420-4AAF-8EF5-C1F15193D55D}">
            <xm:f>$B15='Defaults &lt;HIDE&gt;'!$F$19</xm:f>
            <x14:dxf>
              <font>
                <color theme="1"/>
              </font>
              <fill>
                <patternFill>
                  <bgColor theme="0" tint="-4.9989318521683403E-2"/>
                </patternFill>
              </fill>
            </x14:dxf>
          </x14:cfRule>
          <xm:sqref>T15:W33</xm:sqref>
        </x14:conditionalFormatting>
      </x14:conditionalFormattings>
    </ext>
    <ext xmlns:x14="http://schemas.microsoft.com/office/spreadsheetml/2009/9/main" uri="{CCE6A557-97BC-4b89-ADB6-D9C93CAAB3DF}">
      <x14:dataValidations xmlns:xm="http://schemas.microsoft.com/office/excel/2006/main" count="7">
        <x14:dataValidation type="list" operator="greaterThanOrEqual" allowBlank="1" showInputMessage="1" showErrorMessage="1" errorTitle="Invalid Input" error="Input must be a number greater than 0.">
          <x14:formula1>
            <xm:f>'Defaults &lt;HIDE&gt;'!$G$11:$G$20</xm:f>
          </x14:formula1>
          <xm:sqref>G14:G33</xm:sqref>
        </x14:dataValidation>
        <x14:dataValidation type="list" operator="greaterThanOrEqual" allowBlank="1" showErrorMessage="1">
          <x14:formula1>
            <xm:f>'Defaults &lt;HIDE&gt;'!$I$11:$I$15</xm:f>
          </x14:formula1>
          <xm:sqref>L14:L33</xm:sqref>
        </x14:dataValidation>
        <x14:dataValidation type="list" operator="greaterThanOrEqual" allowBlank="1" showInputMessage="1" showErrorMessage="1" errorTitle="Invalid Input" error="Input must be a number greater than 0.">
          <x14:formula1>
            <xm:f>'Defaults &lt;HIDE&gt;'!$G$11:$G$20</xm:f>
          </x14:formula1>
          <xm:sqref>N14:N33</xm:sqref>
        </x14:dataValidation>
        <x14:dataValidation type="list" operator="greaterThanOrEqual" allowBlank="1" showErrorMessage="1">
          <x14:formula1>
            <xm:f>'Defaults &lt;HIDE&gt;'!$I$11:$I$14</xm:f>
          </x14:formula1>
          <xm:sqref>S14:S33</xm:sqref>
        </x14:dataValidation>
        <x14:dataValidation type="list" operator="greaterThanOrEqual" allowBlank="1" showErrorMessage="1">
          <x14:formula1>
            <xm:f>'Defaults &lt;HIDE&gt;'!$I$11:$I$15</xm:f>
          </x14:formula1>
          <xm:sqref>S14</xm:sqref>
        </x14:dataValidation>
        <x14:dataValidation type="list" allowBlank="1" showInputMessage="1" showErrorMessage="1">
          <x14:formula1>
            <xm:f>'Defaults &lt;HIDE&gt;'!$E$11:$E$13</xm:f>
          </x14:formula1>
          <xm:sqref>B14:B33</xm:sqref>
        </x14:dataValidation>
        <x14:dataValidation type="list" allowBlank="1" showInputMessage="1" showErrorMessage="1">
          <x14:formula1>
            <xm:f>IF($B14="Tier II",'Defaults &lt;HIDE&gt;'!$F$29:$F$34,'Defaults &lt;HIDE&gt;'!$F$11:$F$26)</xm:f>
          </x14:formula1>
          <xm:sqref>C14:D33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316"/>
  <sheetViews>
    <sheetView showGridLines="0" showRowColHeaders="0" zoomScaleNormal="100" zoomScaleSheetLayoutView="40" workbookViewId="0">
      <selection activeCell="B16" sqref="B16:B25"/>
    </sheetView>
  </sheetViews>
  <sheetFormatPr defaultColWidth="9.140625" defaultRowHeight="15" x14ac:dyDescent="0.25"/>
  <cols>
    <col min="1" max="1" width="2.85546875" style="1" customWidth="1"/>
    <col min="2" max="2" width="28.85546875" style="1" customWidth="1"/>
    <col min="3" max="3" width="18.28515625" style="1" customWidth="1"/>
    <col min="4" max="4" width="17.7109375" style="1" customWidth="1"/>
    <col min="5" max="5" width="21.7109375" style="1" customWidth="1"/>
    <col min="6" max="6" width="12.7109375" style="1" customWidth="1"/>
    <col min="7" max="7" width="21" style="1" customWidth="1"/>
    <col min="8" max="8" width="21.7109375" style="1" customWidth="1"/>
    <col min="9" max="9" width="14.42578125" style="1" customWidth="1"/>
    <col min="10" max="10" width="11.28515625" style="1" customWidth="1"/>
    <col min="11" max="11" width="18.7109375" style="1" customWidth="1"/>
    <col min="12" max="12" width="28.85546875" style="1" customWidth="1"/>
    <col min="13" max="13" width="18.28515625" style="1" customWidth="1"/>
    <col min="14" max="14" width="17.7109375" style="1" customWidth="1"/>
    <col min="15" max="15" width="21.7109375" style="1" customWidth="1"/>
    <col min="16" max="16" width="12.7109375" style="1" customWidth="1"/>
    <col min="17" max="17" width="21" style="1" customWidth="1"/>
    <col min="18" max="18" width="21.7109375" style="1" customWidth="1"/>
    <col min="19" max="19" width="14.42578125" style="1" customWidth="1"/>
    <col min="20" max="20" width="11.28515625" style="1" customWidth="1"/>
    <col min="21" max="21" width="18.7109375" style="1" customWidth="1"/>
    <col min="22" max="23" width="24.7109375" style="1" customWidth="1"/>
    <col min="24" max="16384" width="9.140625" style="1"/>
  </cols>
  <sheetData>
    <row r="1" spans="1:25" ht="18.75" customHeight="1" thickBot="1" x14ac:dyDescent="0.3">
      <c r="A1" s="499" t="s">
        <v>0</v>
      </c>
      <c r="B1" s="499"/>
      <c r="C1" s="499"/>
      <c r="D1" s="499"/>
      <c r="E1" s="499"/>
      <c r="F1" s="499"/>
      <c r="G1" s="499"/>
      <c r="H1" s="499"/>
      <c r="I1" s="19"/>
      <c r="J1" s="35"/>
      <c r="K1" s="20"/>
      <c r="L1" s="20"/>
      <c r="M1" s="20"/>
      <c r="N1" s="20"/>
      <c r="O1" s="20"/>
      <c r="P1" s="20"/>
      <c r="Q1" s="20"/>
      <c r="R1" s="20"/>
      <c r="S1" s="20"/>
      <c r="T1" s="20"/>
      <c r="U1" s="20"/>
      <c r="V1" s="20"/>
      <c r="W1" s="20"/>
    </row>
    <row r="2" spans="1:25" ht="15" customHeight="1" thickBot="1" x14ac:dyDescent="0.3">
      <c r="A2" s="36"/>
      <c r="B2" s="36"/>
      <c r="C2" s="36"/>
      <c r="D2" s="36"/>
      <c r="E2" s="36"/>
      <c r="F2" s="36"/>
      <c r="G2" s="36"/>
      <c r="H2" s="36"/>
      <c r="I2" s="36"/>
      <c r="J2" s="526" t="s">
        <v>26</v>
      </c>
      <c r="K2" s="573"/>
      <c r="L2" s="527"/>
      <c r="M2" s="20"/>
      <c r="N2" s="20"/>
      <c r="O2" s="20"/>
      <c r="P2" s="20"/>
      <c r="Q2" s="20"/>
      <c r="R2" s="20"/>
      <c r="S2" s="20"/>
      <c r="T2" s="20"/>
      <c r="U2" s="20"/>
      <c r="V2" s="20"/>
      <c r="W2" s="20"/>
    </row>
    <row r="3" spans="1:25" ht="18.75" customHeight="1" thickTop="1" x14ac:dyDescent="0.25">
      <c r="A3" s="499" t="s">
        <v>1</v>
      </c>
      <c r="B3" s="499"/>
      <c r="C3" s="499"/>
      <c r="D3" s="499"/>
      <c r="E3" s="499"/>
      <c r="F3" s="499"/>
      <c r="G3" s="499"/>
      <c r="H3" s="499"/>
      <c r="I3" s="19"/>
      <c r="J3" s="38" t="s">
        <v>27</v>
      </c>
      <c r="K3" s="576" t="s">
        <v>32</v>
      </c>
      <c r="L3" s="577"/>
      <c r="M3" s="20"/>
      <c r="N3" s="20"/>
      <c r="O3" s="20"/>
      <c r="P3" s="20"/>
      <c r="Q3" s="20"/>
      <c r="R3" s="20"/>
      <c r="S3" s="20"/>
      <c r="T3" s="20"/>
      <c r="U3" s="20"/>
      <c r="V3" s="20"/>
      <c r="W3" s="20"/>
    </row>
    <row r="4" spans="1:25" ht="18.75" customHeight="1" x14ac:dyDescent="0.25">
      <c r="A4" s="513" t="s">
        <v>48</v>
      </c>
      <c r="B4" s="513"/>
      <c r="C4" s="513"/>
      <c r="D4" s="513"/>
      <c r="E4" s="513"/>
      <c r="F4" s="513"/>
      <c r="G4" s="513"/>
      <c r="H4" s="513"/>
      <c r="I4" s="21"/>
      <c r="J4" s="40" t="s">
        <v>28</v>
      </c>
      <c r="K4" s="576" t="s">
        <v>33</v>
      </c>
      <c r="L4" s="577"/>
      <c r="M4" s="20"/>
      <c r="N4" s="20"/>
      <c r="O4" s="20"/>
      <c r="P4" s="20"/>
      <c r="Q4" s="20"/>
      <c r="R4" s="20"/>
      <c r="S4" s="20"/>
      <c r="T4" s="20"/>
      <c r="U4" s="20"/>
      <c r="V4" s="20"/>
      <c r="W4" s="20"/>
    </row>
    <row r="5" spans="1:25" ht="15" customHeight="1" x14ac:dyDescent="0.25">
      <c r="A5" s="514" t="s">
        <v>604</v>
      </c>
      <c r="B5" s="514"/>
      <c r="C5" s="514"/>
      <c r="D5" s="514"/>
      <c r="E5" s="514"/>
      <c r="F5" s="514"/>
      <c r="G5" s="514"/>
      <c r="H5" s="514"/>
      <c r="I5" s="36"/>
      <c r="J5" s="41" t="s">
        <v>30</v>
      </c>
      <c r="K5" s="576" t="s">
        <v>31</v>
      </c>
      <c r="L5" s="577"/>
      <c r="M5" s="20"/>
      <c r="N5" s="20"/>
      <c r="O5" s="20"/>
      <c r="P5" s="20"/>
      <c r="Q5" s="20"/>
      <c r="R5" s="20"/>
      <c r="S5" s="20"/>
      <c r="T5" s="20"/>
      <c r="U5" s="20"/>
      <c r="V5" s="20"/>
      <c r="W5" s="20"/>
    </row>
    <row r="6" spans="1:25" ht="15" customHeight="1" x14ac:dyDescent="0.25">
      <c r="A6" s="372"/>
      <c r="B6" s="372"/>
      <c r="C6" s="372"/>
      <c r="D6" s="372"/>
      <c r="E6" s="372"/>
      <c r="F6" s="372"/>
      <c r="G6" s="372"/>
      <c r="H6" s="372"/>
      <c r="I6" s="36"/>
      <c r="J6" s="42" t="s">
        <v>29</v>
      </c>
      <c r="K6" s="397" t="s">
        <v>39</v>
      </c>
      <c r="L6" s="398"/>
      <c r="M6" s="20"/>
      <c r="N6" s="20"/>
      <c r="O6" s="20"/>
      <c r="P6" s="20"/>
      <c r="Q6" s="20"/>
      <c r="R6" s="20"/>
      <c r="S6" s="20"/>
      <c r="T6" s="20"/>
      <c r="U6" s="20"/>
      <c r="V6" s="20"/>
      <c r="W6" s="20"/>
    </row>
    <row r="7" spans="1:25" ht="18.75" customHeight="1" thickBot="1" x14ac:dyDescent="0.3">
      <c r="A7" s="499" t="s">
        <v>2</v>
      </c>
      <c r="B7" s="499"/>
      <c r="C7" s="499"/>
      <c r="D7" s="499"/>
      <c r="E7" s="499"/>
      <c r="F7" s="499"/>
      <c r="G7" s="499"/>
      <c r="H7" s="499"/>
      <c r="I7" s="19"/>
      <c r="J7" s="43" t="s">
        <v>47</v>
      </c>
      <c r="K7" s="395" t="s">
        <v>46</v>
      </c>
      <c r="L7" s="396"/>
      <c r="M7" s="20"/>
      <c r="N7" s="20"/>
      <c r="O7" s="20"/>
      <c r="P7" s="20"/>
      <c r="Q7" s="20"/>
      <c r="R7" s="20"/>
      <c r="S7" s="20"/>
      <c r="T7" s="20"/>
      <c r="U7" s="20"/>
      <c r="V7" s="20"/>
      <c r="W7" s="20"/>
    </row>
    <row r="8" spans="1:25" ht="15" customHeight="1" x14ac:dyDescent="0.25">
      <c r="A8" s="20"/>
      <c r="B8" s="20"/>
      <c r="C8" s="20"/>
      <c r="D8" s="20"/>
      <c r="E8" s="20"/>
      <c r="F8" s="20"/>
      <c r="G8" s="20"/>
      <c r="H8" s="20"/>
      <c r="I8" s="20"/>
      <c r="J8" s="23"/>
      <c r="K8" s="20"/>
      <c r="L8" s="20"/>
      <c r="M8" s="20"/>
      <c r="N8" s="20"/>
      <c r="O8" s="20"/>
      <c r="P8" s="20"/>
      <c r="Q8" s="20"/>
      <c r="R8" s="20"/>
      <c r="S8" s="20"/>
      <c r="T8" s="20"/>
      <c r="U8" s="20"/>
      <c r="V8" s="20"/>
      <c r="W8" s="20"/>
    </row>
    <row r="9" spans="1:25" ht="15" customHeight="1" x14ac:dyDescent="0.25">
      <c r="A9" s="22"/>
      <c r="B9" s="23" t="s">
        <v>14</v>
      </c>
      <c r="C9" s="23"/>
      <c r="D9" s="23"/>
      <c r="E9" s="23"/>
      <c r="F9" s="23"/>
      <c r="G9" s="23"/>
      <c r="H9" s="23"/>
      <c r="I9" s="23"/>
      <c r="J9" s="23"/>
      <c r="K9" s="20"/>
      <c r="L9" s="20"/>
      <c r="M9" s="20"/>
      <c r="N9" s="20"/>
      <c r="O9" s="20"/>
      <c r="P9" s="20"/>
      <c r="Q9" s="20"/>
      <c r="R9" s="20"/>
      <c r="S9" s="20"/>
      <c r="T9" s="20"/>
      <c r="U9" s="20"/>
      <c r="V9" s="20"/>
      <c r="W9" s="20"/>
    </row>
    <row r="10" spans="1:25" ht="30" customHeight="1" x14ac:dyDescent="0.25">
      <c r="A10" s="20"/>
      <c r="B10" s="821" t="s">
        <v>646</v>
      </c>
      <c r="C10" s="822"/>
      <c r="D10" s="822"/>
      <c r="E10" s="822"/>
      <c r="F10" s="822"/>
      <c r="G10" s="822"/>
      <c r="H10" s="823"/>
      <c r="I10" s="24"/>
      <c r="J10" s="24"/>
      <c r="K10" s="24"/>
      <c r="L10" s="24"/>
      <c r="M10" s="24"/>
      <c r="N10" s="24"/>
      <c r="O10" s="24"/>
      <c r="P10" s="24"/>
      <c r="Q10" s="24"/>
      <c r="R10" s="24"/>
      <c r="S10" s="24"/>
      <c r="T10" s="24"/>
      <c r="U10" s="24"/>
      <c r="V10" s="24"/>
      <c r="W10" s="24"/>
      <c r="X10" s="11"/>
      <c r="Y10" s="11"/>
    </row>
    <row r="11" spans="1:25" ht="15" customHeight="1" thickBot="1" x14ac:dyDescent="0.3">
      <c r="A11" s="20"/>
      <c r="B11" s="44"/>
      <c r="C11" s="44"/>
      <c r="D11" s="44"/>
      <c r="E11" s="44"/>
      <c r="F11" s="44"/>
      <c r="G11" s="44"/>
      <c r="H11" s="44"/>
      <c r="I11" s="44"/>
      <c r="J11" s="44"/>
      <c r="K11" s="44"/>
      <c r="L11" s="20"/>
      <c r="M11" s="20"/>
      <c r="N11" s="20"/>
      <c r="O11" s="20"/>
      <c r="P11" s="20"/>
      <c r="Q11" s="20"/>
      <c r="R11" s="20"/>
      <c r="S11" s="20"/>
      <c r="T11" s="20"/>
      <c r="U11" s="20"/>
      <c r="V11" s="20"/>
      <c r="W11" s="20"/>
    </row>
    <row r="12" spans="1:25" ht="30" customHeight="1" thickBot="1" x14ac:dyDescent="0.3">
      <c r="A12" s="20"/>
      <c r="B12" s="608" t="s">
        <v>336</v>
      </c>
      <c r="C12" s="609"/>
      <c r="D12" s="609"/>
      <c r="E12" s="609"/>
      <c r="F12" s="609"/>
      <c r="G12" s="609"/>
      <c r="H12" s="609"/>
      <c r="I12" s="609"/>
      <c r="J12" s="609"/>
      <c r="K12" s="610"/>
      <c r="L12" s="608" t="s">
        <v>342</v>
      </c>
      <c r="M12" s="609"/>
      <c r="N12" s="609"/>
      <c r="O12" s="609"/>
      <c r="P12" s="609"/>
      <c r="Q12" s="609"/>
      <c r="R12" s="609"/>
      <c r="S12" s="609"/>
      <c r="T12" s="609"/>
      <c r="U12" s="609"/>
      <c r="V12" s="611" t="s">
        <v>320</v>
      </c>
      <c r="W12" s="612"/>
    </row>
    <row r="13" spans="1:25" s="4" customFormat="1" ht="15.75" x14ac:dyDescent="0.25">
      <c r="A13" s="45"/>
      <c r="B13" s="554" t="s">
        <v>369</v>
      </c>
      <c r="C13" s="562"/>
      <c r="D13" s="562"/>
      <c r="E13" s="562"/>
      <c r="F13" s="554" t="s">
        <v>340</v>
      </c>
      <c r="G13" s="562"/>
      <c r="H13" s="562"/>
      <c r="I13" s="554" t="s">
        <v>366</v>
      </c>
      <c r="J13" s="562"/>
      <c r="K13" s="555"/>
      <c r="L13" s="554" t="s">
        <v>370</v>
      </c>
      <c r="M13" s="562"/>
      <c r="N13" s="562"/>
      <c r="O13" s="562"/>
      <c r="P13" s="554" t="s">
        <v>343</v>
      </c>
      <c r="Q13" s="562"/>
      <c r="R13" s="555"/>
      <c r="S13" s="554" t="s">
        <v>365</v>
      </c>
      <c r="T13" s="562"/>
      <c r="U13" s="562"/>
      <c r="V13" s="636" t="s">
        <v>368</v>
      </c>
      <c r="W13" s="624" t="s">
        <v>367</v>
      </c>
    </row>
    <row r="14" spans="1:25" s="5" customFormat="1" ht="15.75" customHeight="1" x14ac:dyDescent="0.25">
      <c r="A14" s="46"/>
      <c r="B14" s="619" t="s">
        <v>200</v>
      </c>
      <c r="C14" s="621" t="s">
        <v>337</v>
      </c>
      <c r="D14" s="621" t="s">
        <v>199</v>
      </c>
      <c r="E14" s="629" t="s">
        <v>325</v>
      </c>
      <c r="F14" s="619" t="s">
        <v>338</v>
      </c>
      <c r="G14" s="621" t="s">
        <v>339</v>
      </c>
      <c r="H14" s="622" t="s">
        <v>329</v>
      </c>
      <c r="I14" s="618" t="s">
        <v>354</v>
      </c>
      <c r="J14" s="620" t="s">
        <v>334</v>
      </c>
      <c r="K14" s="622" t="s">
        <v>329</v>
      </c>
      <c r="L14" s="619" t="s">
        <v>200</v>
      </c>
      <c r="M14" s="621" t="s">
        <v>337</v>
      </c>
      <c r="N14" s="621" t="s">
        <v>199</v>
      </c>
      <c r="O14" s="629" t="s">
        <v>325</v>
      </c>
      <c r="P14" s="619" t="s">
        <v>338</v>
      </c>
      <c r="Q14" s="621" t="s">
        <v>339</v>
      </c>
      <c r="R14" s="623" t="s">
        <v>335</v>
      </c>
      <c r="S14" s="632" t="s">
        <v>354</v>
      </c>
      <c r="T14" s="620" t="s">
        <v>334</v>
      </c>
      <c r="U14" s="634" t="s">
        <v>329</v>
      </c>
      <c r="V14" s="637"/>
      <c r="W14" s="625"/>
    </row>
    <row r="15" spans="1:25" s="5" customFormat="1" ht="34.5" customHeight="1" thickBot="1" x14ac:dyDescent="0.3">
      <c r="A15" s="46"/>
      <c r="B15" s="627"/>
      <c r="C15" s="628"/>
      <c r="D15" s="628"/>
      <c r="E15" s="630"/>
      <c r="F15" s="627"/>
      <c r="G15" s="628"/>
      <c r="H15" s="623"/>
      <c r="I15" s="619"/>
      <c r="J15" s="621"/>
      <c r="K15" s="623"/>
      <c r="L15" s="627"/>
      <c r="M15" s="628"/>
      <c r="N15" s="628"/>
      <c r="O15" s="630"/>
      <c r="P15" s="627"/>
      <c r="Q15" s="628"/>
      <c r="R15" s="631"/>
      <c r="S15" s="633"/>
      <c r="T15" s="563"/>
      <c r="U15" s="635"/>
      <c r="V15" s="638"/>
      <c r="W15" s="626"/>
    </row>
    <row r="16" spans="1:25" s="2" customFormat="1" ht="15.75" x14ac:dyDescent="0.2">
      <c r="A16" s="33"/>
      <c r="B16" s="599"/>
      <c r="C16" s="602"/>
      <c r="D16" s="605"/>
      <c r="E16" s="584"/>
      <c r="F16" s="587"/>
      <c r="G16" s="587"/>
      <c r="H16" s="590"/>
      <c r="I16" s="48" t="s">
        <v>355</v>
      </c>
      <c r="J16" s="428"/>
      <c r="K16" s="430"/>
      <c r="L16" s="599"/>
      <c r="M16" s="602"/>
      <c r="N16" s="605"/>
      <c r="O16" s="584"/>
      <c r="P16" s="587"/>
      <c r="Q16" s="587"/>
      <c r="R16" s="590"/>
      <c r="S16" s="471" t="s">
        <v>355</v>
      </c>
      <c r="T16" s="472"/>
      <c r="U16" s="427"/>
      <c r="V16" s="594" t="str">
        <f>IFERROR(IF(C16='Defaults &lt;HIDE&gt;'!$H$11,D16*E16*0.746*F16/G16*H16, 1/(1/(E16*0.746*((K16*J16^3)+(K17*J17^3)+(K18*J18^3)+(K19*J19^3)+(K20*J20^3)+(K21*J21^3)+(K22*J22^3)+(K23*J23^3)+(K24*J24^3)+(K25*J25^3))))),"")</f>
        <v/>
      </c>
      <c r="W16" s="596" t="str">
        <f>IFERROR(IF(M16='Defaults &lt;HIDE&gt;'!$H$11,N16*O16*0.746*P16/Q16*R16, 1/(1/(O16*0.746*((U16*T16^3)+(U17*T17^3)+(U18*T18^3)+(U19*T19^3)+(U20*T20^3)+(U21*T21^3)+(U22*T22^3)+(U23*T23^3)+(U24*T24^3)+(U25*T25^3))))),"")</f>
        <v/>
      </c>
    </row>
    <row r="17" spans="1:23" s="2" customFormat="1" ht="15.75" x14ac:dyDescent="0.2">
      <c r="A17" s="33"/>
      <c r="B17" s="600"/>
      <c r="C17" s="603"/>
      <c r="D17" s="606"/>
      <c r="E17" s="585"/>
      <c r="F17" s="588"/>
      <c r="G17" s="588"/>
      <c r="H17" s="591"/>
      <c r="I17" s="49" t="s">
        <v>356</v>
      </c>
      <c r="J17" s="50"/>
      <c r="K17" s="51"/>
      <c r="L17" s="600"/>
      <c r="M17" s="603"/>
      <c r="N17" s="606"/>
      <c r="O17" s="585"/>
      <c r="P17" s="588"/>
      <c r="Q17" s="588"/>
      <c r="R17" s="591"/>
      <c r="S17" s="49" t="s">
        <v>356</v>
      </c>
      <c r="T17" s="50"/>
      <c r="U17" s="451"/>
      <c r="V17" s="594"/>
      <c r="W17" s="597"/>
    </row>
    <row r="18" spans="1:23" s="2" customFormat="1" ht="15.75" x14ac:dyDescent="0.2">
      <c r="A18" s="33"/>
      <c r="B18" s="600"/>
      <c r="C18" s="603"/>
      <c r="D18" s="606"/>
      <c r="E18" s="585"/>
      <c r="F18" s="588"/>
      <c r="G18" s="588"/>
      <c r="H18" s="591"/>
      <c r="I18" s="49" t="s">
        <v>357</v>
      </c>
      <c r="J18" s="50"/>
      <c r="K18" s="51"/>
      <c r="L18" s="600"/>
      <c r="M18" s="603"/>
      <c r="N18" s="606"/>
      <c r="O18" s="585"/>
      <c r="P18" s="588"/>
      <c r="Q18" s="588"/>
      <c r="R18" s="591"/>
      <c r="S18" s="49" t="s">
        <v>357</v>
      </c>
      <c r="T18" s="50"/>
      <c r="U18" s="451"/>
      <c r="V18" s="594"/>
      <c r="W18" s="597"/>
    </row>
    <row r="19" spans="1:23" s="2" customFormat="1" ht="15.75" x14ac:dyDescent="0.2">
      <c r="A19" s="33"/>
      <c r="B19" s="600"/>
      <c r="C19" s="603"/>
      <c r="D19" s="606"/>
      <c r="E19" s="585"/>
      <c r="F19" s="588"/>
      <c r="G19" s="588"/>
      <c r="H19" s="591"/>
      <c r="I19" s="49" t="s">
        <v>358</v>
      </c>
      <c r="J19" s="50"/>
      <c r="K19" s="51"/>
      <c r="L19" s="600"/>
      <c r="M19" s="603"/>
      <c r="N19" s="606"/>
      <c r="O19" s="585"/>
      <c r="P19" s="588"/>
      <c r="Q19" s="588"/>
      <c r="R19" s="591"/>
      <c r="S19" s="49" t="s">
        <v>358</v>
      </c>
      <c r="T19" s="50"/>
      <c r="U19" s="451"/>
      <c r="V19" s="594"/>
      <c r="W19" s="597"/>
    </row>
    <row r="20" spans="1:23" s="2" customFormat="1" ht="15.75" x14ac:dyDescent="0.2">
      <c r="A20" s="33"/>
      <c r="B20" s="600"/>
      <c r="C20" s="603"/>
      <c r="D20" s="606"/>
      <c r="E20" s="585"/>
      <c r="F20" s="588"/>
      <c r="G20" s="588"/>
      <c r="H20" s="591"/>
      <c r="I20" s="49" t="s">
        <v>359</v>
      </c>
      <c r="J20" s="50"/>
      <c r="K20" s="51"/>
      <c r="L20" s="600"/>
      <c r="M20" s="603"/>
      <c r="N20" s="606"/>
      <c r="O20" s="585"/>
      <c r="P20" s="588"/>
      <c r="Q20" s="588"/>
      <c r="R20" s="591"/>
      <c r="S20" s="49" t="s">
        <v>359</v>
      </c>
      <c r="T20" s="50"/>
      <c r="U20" s="451"/>
      <c r="V20" s="594"/>
      <c r="W20" s="597"/>
    </row>
    <row r="21" spans="1:23" s="2" customFormat="1" ht="15.75" x14ac:dyDescent="0.2">
      <c r="A21" s="33"/>
      <c r="B21" s="600"/>
      <c r="C21" s="603"/>
      <c r="D21" s="606"/>
      <c r="E21" s="585"/>
      <c r="F21" s="588"/>
      <c r="G21" s="588"/>
      <c r="H21" s="591"/>
      <c r="I21" s="49" t="s">
        <v>360</v>
      </c>
      <c r="J21" s="50"/>
      <c r="K21" s="51"/>
      <c r="L21" s="600"/>
      <c r="M21" s="603"/>
      <c r="N21" s="606"/>
      <c r="O21" s="585"/>
      <c r="P21" s="588"/>
      <c r="Q21" s="588"/>
      <c r="R21" s="591"/>
      <c r="S21" s="49" t="s">
        <v>360</v>
      </c>
      <c r="T21" s="50"/>
      <c r="U21" s="451"/>
      <c r="V21" s="594"/>
      <c r="W21" s="597"/>
    </row>
    <row r="22" spans="1:23" s="2" customFormat="1" ht="15.75" x14ac:dyDescent="0.2">
      <c r="A22" s="33"/>
      <c r="B22" s="600"/>
      <c r="C22" s="603"/>
      <c r="D22" s="606"/>
      <c r="E22" s="585"/>
      <c r="F22" s="588"/>
      <c r="G22" s="588"/>
      <c r="H22" s="591"/>
      <c r="I22" s="49" t="s">
        <v>361</v>
      </c>
      <c r="J22" s="50"/>
      <c r="K22" s="51"/>
      <c r="L22" s="600"/>
      <c r="M22" s="603"/>
      <c r="N22" s="606"/>
      <c r="O22" s="585"/>
      <c r="P22" s="588"/>
      <c r="Q22" s="588"/>
      <c r="R22" s="591"/>
      <c r="S22" s="49" t="s">
        <v>361</v>
      </c>
      <c r="T22" s="50"/>
      <c r="U22" s="451"/>
      <c r="V22" s="594"/>
      <c r="W22" s="597"/>
    </row>
    <row r="23" spans="1:23" s="2" customFormat="1" ht="15.75" x14ac:dyDescent="0.2">
      <c r="A23" s="33"/>
      <c r="B23" s="600"/>
      <c r="C23" s="603"/>
      <c r="D23" s="606"/>
      <c r="E23" s="585"/>
      <c r="F23" s="588"/>
      <c r="G23" s="588"/>
      <c r="H23" s="591"/>
      <c r="I23" s="49" t="s">
        <v>362</v>
      </c>
      <c r="J23" s="50"/>
      <c r="K23" s="51"/>
      <c r="L23" s="600"/>
      <c r="M23" s="603"/>
      <c r="N23" s="606"/>
      <c r="O23" s="585"/>
      <c r="P23" s="588"/>
      <c r="Q23" s="588"/>
      <c r="R23" s="591"/>
      <c r="S23" s="49" t="s">
        <v>362</v>
      </c>
      <c r="T23" s="50"/>
      <c r="U23" s="451"/>
      <c r="V23" s="594"/>
      <c r="W23" s="597"/>
    </row>
    <row r="24" spans="1:23" s="2" customFormat="1" ht="15.75" x14ac:dyDescent="0.2">
      <c r="A24" s="33"/>
      <c r="B24" s="600"/>
      <c r="C24" s="603"/>
      <c r="D24" s="606"/>
      <c r="E24" s="585"/>
      <c r="F24" s="588"/>
      <c r="G24" s="588"/>
      <c r="H24" s="591"/>
      <c r="I24" s="49" t="s">
        <v>363</v>
      </c>
      <c r="J24" s="50"/>
      <c r="K24" s="51"/>
      <c r="L24" s="600"/>
      <c r="M24" s="603"/>
      <c r="N24" s="606"/>
      <c r="O24" s="585"/>
      <c r="P24" s="588"/>
      <c r="Q24" s="588"/>
      <c r="R24" s="591"/>
      <c r="S24" s="49" t="s">
        <v>363</v>
      </c>
      <c r="T24" s="50"/>
      <c r="U24" s="451"/>
      <c r="V24" s="594"/>
      <c r="W24" s="597"/>
    </row>
    <row r="25" spans="1:23" s="2" customFormat="1" ht="16.5" thickBot="1" x14ac:dyDescent="0.25">
      <c r="A25" s="33"/>
      <c r="B25" s="613"/>
      <c r="C25" s="614"/>
      <c r="D25" s="615"/>
      <c r="E25" s="616"/>
      <c r="F25" s="588"/>
      <c r="G25" s="588"/>
      <c r="H25" s="591"/>
      <c r="I25" s="49" t="s">
        <v>364</v>
      </c>
      <c r="J25" s="50"/>
      <c r="K25" s="51"/>
      <c r="L25" s="613"/>
      <c r="M25" s="614"/>
      <c r="N25" s="615"/>
      <c r="O25" s="616"/>
      <c r="P25" s="588"/>
      <c r="Q25" s="588"/>
      <c r="R25" s="591"/>
      <c r="S25" s="49" t="s">
        <v>364</v>
      </c>
      <c r="T25" s="50"/>
      <c r="U25" s="451"/>
      <c r="V25" s="617"/>
      <c r="W25" s="598"/>
    </row>
    <row r="26" spans="1:23" s="2" customFormat="1" ht="15" customHeight="1" x14ac:dyDescent="0.25">
      <c r="A26" s="26"/>
      <c r="B26" s="599"/>
      <c r="C26" s="602"/>
      <c r="D26" s="605"/>
      <c r="E26" s="584"/>
      <c r="F26" s="587"/>
      <c r="G26" s="587"/>
      <c r="H26" s="590"/>
      <c r="I26" s="48" t="s">
        <v>355</v>
      </c>
      <c r="J26" s="428"/>
      <c r="K26" s="430"/>
      <c r="L26" s="599"/>
      <c r="M26" s="602"/>
      <c r="N26" s="605"/>
      <c r="O26" s="584"/>
      <c r="P26" s="587"/>
      <c r="Q26" s="587"/>
      <c r="R26" s="590"/>
      <c r="S26" s="48" t="s">
        <v>355</v>
      </c>
      <c r="T26" s="428"/>
      <c r="U26" s="441"/>
      <c r="V26" s="593" t="str">
        <f>IFERROR(IF(C26='Defaults &lt;HIDE&gt;'!$H$11,D26*E26*0.746*F26/G26*H26, 1/(1/(E26*0.746*((K26*J26^3)+(K27*J27^3)+(K28*J28^3)+(K29*J29^3)+(K30*J30^3)+(K31*J31^3)+(K32*J32^3)+(K33*J33^3)+(K34*J34^3)+(K35*J35^3))))),"")</f>
        <v/>
      </c>
      <c r="W26" s="596" t="str">
        <f>IFERROR(IF(M26='Defaults &lt;HIDE&gt;'!$H$11,N26*O26*0.746*P26/Q26*R26, 1/(1/(O26*0.746*((U26*T26^3)+(U27*T27^3)+(U28*T28^3)+(U29*T29^3)+(U30*T30^3)+(U31*T31^3)+(U32*T32^3)+(U33*T33^3)+(U34*T34^3)+(U35*T35^3))))),"")</f>
        <v/>
      </c>
    </row>
    <row r="27" spans="1:23" s="2" customFormat="1" ht="15.75" x14ac:dyDescent="0.25">
      <c r="A27" s="26"/>
      <c r="B27" s="600"/>
      <c r="C27" s="603"/>
      <c r="D27" s="606"/>
      <c r="E27" s="585"/>
      <c r="F27" s="588"/>
      <c r="G27" s="588"/>
      <c r="H27" s="591"/>
      <c r="I27" s="49" t="s">
        <v>356</v>
      </c>
      <c r="J27" s="50"/>
      <c r="K27" s="51"/>
      <c r="L27" s="600"/>
      <c r="M27" s="603"/>
      <c r="N27" s="606"/>
      <c r="O27" s="585"/>
      <c r="P27" s="588"/>
      <c r="Q27" s="588"/>
      <c r="R27" s="591"/>
      <c r="S27" s="49" t="s">
        <v>356</v>
      </c>
      <c r="T27" s="50"/>
      <c r="U27" s="451"/>
      <c r="V27" s="594"/>
      <c r="W27" s="597"/>
    </row>
    <row r="28" spans="1:23" s="2" customFormat="1" ht="15.75" x14ac:dyDescent="0.25">
      <c r="A28" s="26"/>
      <c r="B28" s="600"/>
      <c r="C28" s="603"/>
      <c r="D28" s="606"/>
      <c r="E28" s="585"/>
      <c r="F28" s="588"/>
      <c r="G28" s="588"/>
      <c r="H28" s="591"/>
      <c r="I28" s="49" t="s">
        <v>357</v>
      </c>
      <c r="J28" s="50"/>
      <c r="K28" s="51"/>
      <c r="L28" s="600"/>
      <c r="M28" s="603"/>
      <c r="N28" s="606"/>
      <c r="O28" s="585"/>
      <c r="P28" s="588"/>
      <c r="Q28" s="588"/>
      <c r="R28" s="591"/>
      <c r="S28" s="49" t="s">
        <v>357</v>
      </c>
      <c r="T28" s="50"/>
      <c r="U28" s="451"/>
      <c r="V28" s="594"/>
      <c r="W28" s="597"/>
    </row>
    <row r="29" spans="1:23" s="2" customFormat="1" ht="15.75" x14ac:dyDescent="0.25">
      <c r="A29" s="26"/>
      <c r="B29" s="600"/>
      <c r="C29" s="603"/>
      <c r="D29" s="606"/>
      <c r="E29" s="585"/>
      <c r="F29" s="588"/>
      <c r="G29" s="588"/>
      <c r="H29" s="591"/>
      <c r="I29" s="49" t="s">
        <v>358</v>
      </c>
      <c r="J29" s="50"/>
      <c r="K29" s="51"/>
      <c r="L29" s="600"/>
      <c r="M29" s="603"/>
      <c r="N29" s="606"/>
      <c r="O29" s="585"/>
      <c r="P29" s="588"/>
      <c r="Q29" s="588"/>
      <c r="R29" s="591"/>
      <c r="S29" s="49" t="s">
        <v>358</v>
      </c>
      <c r="T29" s="50"/>
      <c r="U29" s="451"/>
      <c r="V29" s="594"/>
      <c r="W29" s="597"/>
    </row>
    <row r="30" spans="1:23" s="2" customFormat="1" ht="15.75" x14ac:dyDescent="0.25">
      <c r="A30" s="26"/>
      <c r="B30" s="600"/>
      <c r="C30" s="603"/>
      <c r="D30" s="606"/>
      <c r="E30" s="585"/>
      <c r="F30" s="588"/>
      <c r="G30" s="588"/>
      <c r="H30" s="591"/>
      <c r="I30" s="49" t="s">
        <v>359</v>
      </c>
      <c r="J30" s="50"/>
      <c r="K30" s="51"/>
      <c r="L30" s="600"/>
      <c r="M30" s="603"/>
      <c r="N30" s="606"/>
      <c r="O30" s="585"/>
      <c r="P30" s="588"/>
      <c r="Q30" s="588"/>
      <c r="R30" s="591"/>
      <c r="S30" s="49" t="s">
        <v>359</v>
      </c>
      <c r="T30" s="50"/>
      <c r="U30" s="451"/>
      <c r="V30" s="594"/>
      <c r="W30" s="597"/>
    </row>
    <row r="31" spans="1:23" s="2" customFormat="1" ht="15.75" x14ac:dyDescent="0.25">
      <c r="A31" s="26"/>
      <c r="B31" s="600"/>
      <c r="C31" s="603"/>
      <c r="D31" s="606"/>
      <c r="E31" s="585"/>
      <c r="F31" s="588"/>
      <c r="G31" s="588"/>
      <c r="H31" s="591"/>
      <c r="I31" s="49" t="s">
        <v>360</v>
      </c>
      <c r="J31" s="50"/>
      <c r="K31" s="51"/>
      <c r="L31" s="600"/>
      <c r="M31" s="603"/>
      <c r="N31" s="606"/>
      <c r="O31" s="585"/>
      <c r="P31" s="588"/>
      <c r="Q31" s="588"/>
      <c r="R31" s="591"/>
      <c r="S31" s="49" t="s">
        <v>360</v>
      </c>
      <c r="T31" s="50"/>
      <c r="U31" s="451"/>
      <c r="V31" s="594"/>
      <c r="W31" s="597"/>
    </row>
    <row r="32" spans="1:23" s="2" customFormat="1" ht="15.75" x14ac:dyDescent="0.25">
      <c r="A32" s="26"/>
      <c r="B32" s="600"/>
      <c r="C32" s="603"/>
      <c r="D32" s="606"/>
      <c r="E32" s="585"/>
      <c r="F32" s="588"/>
      <c r="G32" s="588"/>
      <c r="H32" s="591"/>
      <c r="I32" s="49" t="s">
        <v>361</v>
      </c>
      <c r="J32" s="50"/>
      <c r="K32" s="51"/>
      <c r="L32" s="600"/>
      <c r="M32" s="603"/>
      <c r="N32" s="606"/>
      <c r="O32" s="585"/>
      <c r="P32" s="588"/>
      <c r="Q32" s="588"/>
      <c r="R32" s="591"/>
      <c r="S32" s="49" t="s">
        <v>361</v>
      </c>
      <c r="T32" s="50"/>
      <c r="U32" s="451"/>
      <c r="V32" s="594"/>
      <c r="W32" s="597"/>
    </row>
    <row r="33" spans="1:23" s="2" customFormat="1" ht="15.75" x14ac:dyDescent="0.25">
      <c r="A33" s="26"/>
      <c r="B33" s="600"/>
      <c r="C33" s="603"/>
      <c r="D33" s="606"/>
      <c r="E33" s="585"/>
      <c r="F33" s="588"/>
      <c r="G33" s="588"/>
      <c r="H33" s="591"/>
      <c r="I33" s="49" t="s">
        <v>362</v>
      </c>
      <c r="J33" s="50"/>
      <c r="K33" s="51"/>
      <c r="L33" s="600"/>
      <c r="M33" s="603"/>
      <c r="N33" s="606"/>
      <c r="O33" s="585"/>
      <c r="P33" s="588"/>
      <c r="Q33" s="588"/>
      <c r="R33" s="591"/>
      <c r="S33" s="49" t="s">
        <v>362</v>
      </c>
      <c r="T33" s="50"/>
      <c r="U33" s="451"/>
      <c r="V33" s="594"/>
      <c r="W33" s="597"/>
    </row>
    <row r="34" spans="1:23" s="2" customFormat="1" ht="15.75" x14ac:dyDescent="0.25">
      <c r="A34" s="26"/>
      <c r="B34" s="600"/>
      <c r="C34" s="603"/>
      <c r="D34" s="606"/>
      <c r="E34" s="585"/>
      <c r="F34" s="588"/>
      <c r="G34" s="588"/>
      <c r="H34" s="591"/>
      <c r="I34" s="49" t="s">
        <v>363</v>
      </c>
      <c r="J34" s="50"/>
      <c r="K34" s="51"/>
      <c r="L34" s="600"/>
      <c r="M34" s="603"/>
      <c r="N34" s="606"/>
      <c r="O34" s="585"/>
      <c r="P34" s="588"/>
      <c r="Q34" s="588"/>
      <c r="R34" s="591"/>
      <c r="S34" s="49" t="s">
        <v>363</v>
      </c>
      <c r="T34" s="50"/>
      <c r="U34" s="451"/>
      <c r="V34" s="594"/>
      <c r="W34" s="597"/>
    </row>
    <row r="35" spans="1:23" s="2" customFormat="1" ht="16.5" thickBot="1" x14ac:dyDescent="0.3">
      <c r="A35" s="26"/>
      <c r="B35" s="613"/>
      <c r="C35" s="614"/>
      <c r="D35" s="615"/>
      <c r="E35" s="616"/>
      <c r="F35" s="588"/>
      <c r="G35" s="588"/>
      <c r="H35" s="591"/>
      <c r="I35" s="49" t="s">
        <v>364</v>
      </c>
      <c r="J35" s="50"/>
      <c r="K35" s="51"/>
      <c r="L35" s="613"/>
      <c r="M35" s="614"/>
      <c r="N35" s="615"/>
      <c r="O35" s="616"/>
      <c r="P35" s="588"/>
      <c r="Q35" s="588"/>
      <c r="R35" s="591"/>
      <c r="S35" s="49" t="s">
        <v>364</v>
      </c>
      <c r="T35" s="50"/>
      <c r="U35" s="451"/>
      <c r="V35" s="617"/>
      <c r="W35" s="598"/>
    </row>
    <row r="36" spans="1:23" s="2" customFormat="1" ht="15.75" x14ac:dyDescent="0.25">
      <c r="A36" s="26"/>
      <c r="B36" s="599"/>
      <c r="C36" s="602"/>
      <c r="D36" s="605"/>
      <c r="E36" s="584"/>
      <c r="F36" s="587"/>
      <c r="G36" s="587"/>
      <c r="H36" s="590"/>
      <c r="I36" s="48" t="s">
        <v>355</v>
      </c>
      <c r="J36" s="428"/>
      <c r="K36" s="430"/>
      <c r="L36" s="599"/>
      <c r="M36" s="602"/>
      <c r="N36" s="605"/>
      <c r="O36" s="584"/>
      <c r="P36" s="587"/>
      <c r="Q36" s="587"/>
      <c r="R36" s="590"/>
      <c r="S36" s="48" t="s">
        <v>355</v>
      </c>
      <c r="T36" s="428"/>
      <c r="U36" s="441"/>
      <c r="V36" s="593" t="str">
        <f>IFERROR(IF(C36='Defaults &lt;HIDE&gt;'!$H$11,D36*E36*0.746*F36/G36*H36, 1/(1/(E36*0.746*((K36*J36^3)+(K37*J37^3)+(K38*J38^3)+(K39*J39^3)+(K40*J40^3)+(K41*J41^3)+(K42*J42^3)+(K43*J43^3)+(K44*J44^3)+(K45*J45^3))))),"")</f>
        <v/>
      </c>
      <c r="W36" s="596" t="str">
        <f>IFERROR(IF(M36='Defaults &lt;HIDE&gt;'!$H$11,N36*O36*0.746*P36/Q36*R36, 1/(1/(O36*0.746*((U36*T36^3)+(U37*T37^3)+(U38*T38^3)+(U39*T39^3)+(U40*T40^3)+(U41*T41^3)+(U42*T42^3)+(U43*T43^3)+(U44*T44^3)+(U45*T45^3))))),"")</f>
        <v/>
      </c>
    </row>
    <row r="37" spans="1:23" s="2" customFormat="1" ht="15.75" x14ac:dyDescent="0.25">
      <c r="A37" s="26"/>
      <c r="B37" s="600"/>
      <c r="C37" s="603"/>
      <c r="D37" s="606"/>
      <c r="E37" s="585"/>
      <c r="F37" s="588"/>
      <c r="G37" s="588"/>
      <c r="H37" s="591"/>
      <c r="I37" s="49" t="s">
        <v>356</v>
      </c>
      <c r="J37" s="50"/>
      <c r="K37" s="51"/>
      <c r="L37" s="600"/>
      <c r="M37" s="603"/>
      <c r="N37" s="606"/>
      <c r="O37" s="585"/>
      <c r="P37" s="588"/>
      <c r="Q37" s="588"/>
      <c r="R37" s="591"/>
      <c r="S37" s="49" t="s">
        <v>356</v>
      </c>
      <c r="T37" s="50"/>
      <c r="U37" s="451"/>
      <c r="V37" s="594"/>
      <c r="W37" s="597"/>
    </row>
    <row r="38" spans="1:23" s="2" customFormat="1" ht="15.75" x14ac:dyDescent="0.25">
      <c r="A38" s="26"/>
      <c r="B38" s="600"/>
      <c r="C38" s="603"/>
      <c r="D38" s="606"/>
      <c r="E38" s="585"/>
      <c r="F38" s="588"/>
      <c r="G38" s="588"/>
      <c r="H38" s="591"/>
      <c r="I38" s="49" t="s">
        <v>357</v>
      </c>
      <c r="J38" s="50"/>
      <c r="K38" s="51"/>
      <c r="L38" s="600"/>
      <c r="M38" s="603"/>
      <c r="N38" s="606"/>
      <c r="O38" s="585"/>
      <c r="P38" s="588"/>
      <c r="Q38" s="588"/>
      <c r="R38" s="591"/>
      <c r="S38" s="49" t="s">
        <v>357</v>
      </c>
      <c r="T38" s="50"/>
      <c r="U38" s="451"/>
      <c r="V38" s="594"/>
      <c r="W38" s="597"/>
    </row>
    <row r="39" spans="1:23" s="2" customFormat="1" ht="15.75" x14ac:dyDescent="0.25">
      <c r="A39" s="26"/>
      <c r="B39" s="600"/>
      <c r="C39" s="603"/>
      <c r="D39" s="606"/>
      <c r="E39" s="585"/>
      <c r="F39" s="588"/>
      <c r="G39" s="588"/>
      <c r="H39" s="591"/>
      <c r="I39" s="49" t="s">
        <v>358</v>
      </c>
      <c r="J39" s="50"/>
      <c r="K39" s="51"/>
      <c r="L39" s="600"/>
      <c r="M39" s="603"/>
      <c r="N39" s="606"/>
      <c r="O39" s="585"/>
      <c r="P39" s="588"/>
      <c r="Q39" s="588"/>
      <c r="R39" s="591"/>
      <c r="S39" s="49" t="s">
        <v>358</v>
      </c>
      <c r="T39" s="50"/>
      <c r="U39" s="451"/>
      <c r="V39" s="594"/>
      <c r="W39" s="597"/>
    </row>
    <row r="40" spans="1:23" s="2" customFormat="1" ht="15.75" x14ac:dyDescent="0.25">
      <c r="A40" s="26"/>
      <c r="B40" s="600"/>
      <c r="C40" s="603"/>
      <c r="D40" s="606"/>
      <c r="E40" s="585"/>
      <c r="F40" s="588"/>
      <c r="G40" s="588"/>
      <c r="H40" s="591"/>
      <c r="I40" s="49" t="s">
        <v>359</v>
      </c>
      <c r="J40" s="50"/>
      <c r="K40" s="51"/>
      <c r="L40" s="600"/>
      <c r="M40" s="603"/>
      <c r="N40" s="606"/>
      <c r="O40" s="585"/>
      <c r="P40" s="588"/>
      <c r="Q40" s="588"/>
      <c r="R40" s="591"/>
      <c r="S40" s="49" t="s">
        <v>359</v>
      </c>
      <c r="T40" s="50"/>
      <c r="U40" s="451"/>
      <c r="V40" s="594"/>
      <c r="W40" s="597"/>
    </row>
    <row r="41" spans="1:23" s="2" customFormat="1" ht="15.75" x14ac:dyDescent="0.25">
      <c r="A41" s="26"/>
      <c r="B41" s="600"/>
      <c r="C41" s="603"/>
      <c r="D41" s="606"/>
      <c r="E41" s="585"/>
      <c r="F41" s="588"/>
      <c r="G41" s="588"/>
      <c r="H41" s="591"/>
      <c r="I41" s="49" t="s">
        <v>360</v>
      </c>
      <c r="J41" s="50"/>
      <c r="K41" s="51"/>
      <c r="L41" s="600"/>
      <c r="M41" s="603"/>
      <c r="N41" s="606"/>
      <c r="O41" s="585"/>
      <c r="P41" s="588"/>
      <c r="Q41" s="588"/>
      <c r="R41" s="591"/>
      <c r="S41" s="49" t="s">
        <v>360</v>
      </c>
      <c r="T41" s="50"/>
      <c r="U41" s="451"/>
      <c r="V41" s="594"/>
      <c r="W41" s="597"/>
    </row>
    <row r="42" spans="1:23" s="2" customFormat="1" ht="15.75" x14ac:dyDescent="0.25">
      <c r="A42" s="26"/>
      <c r="B42" s="600"/>
      <c r="C42" s="603"/>
      <c r="D42" s="606"/>
      <c r="E42" s="585"/>
      <c r="F42" s="588"/>
      <c r="G42" s="588"/>
      <c r="H42" s="591"/>
      <c r="I42" s="49" t="s">
        <v>361</v>
      </c>
      <c r="J42" s="50"/>
      <c r="K42" s="51"/>
      <c r="L42" s="600"/>
      <c r="M42" s="603"/>
      <c r="N42" s="606"/>
      <c r="O42" s="585"/>
      <c r="P42" s="588"/>
      <c r="Q42" s="588"/>
      <c r="R42" s="591"/>
      <c r="S42" s="49" t="s">
        <v>361</v>
      </c>
      <c r="T42" s="50"/>
      <c r="U42" s="451"/>
      <c r="V42" s="594"/>
      <c r="W42" s="597"/>
    </row>
    <row r="43" spans="1:23" s="2" customFormat="1" ht="15.75" x14ac:dyDescent="0.25">
      <c r="A43" s="26"/>
      <c r="B43" s="600"/>
      <c r="C43" s="603"/>
      <c r="D43" s="606"/>
      <c r="E43" s="585"/>
      <c r="F43" s="588"/>
      <c r="G43" s="588"/>
      <c r="H43" s="591"/>
      <c r="I43" s="49" t="s">
        <v>362</v>
      </c>
      <c r="J43" s="50"/>
      <c r="K43" s="51"/>
      <c r="L43" s="600"/>
      <c r="M43" s="603"/>
      <c r="N43" s="606"/>
      <c r="O43" s="585"/>
      <c r="P43" s="588"/>
      <c r="Q43" s="588"/>
      <c r="R43" s="591"/>
      <c r="S43" s="49" t="s">
        <v>362</v>
      </c>
      <c r="T43" s="50"/>
      <c r="U43" s="451"/>
      <c r="V43" s="594"/>
      <c r="W43" s="597"/>
    </row>
    <row r="44" spans="1:23" s="2" customFormat="1" ht="15.75" x14ac:dyDescent="0.25">
      <c r="A44" s="26"/>
      <c r="B44" s="600"/>
      <c r="C44" s="603"/>
      <c r="D44" s="606"/>
      <c r="E44" s="585"/>
      <c r="F44" s="588"/>
      <c r="G44" s="588"/>
      <c r="H44" s="591"/>
      <c r="I44" s="49" t="s">
        <v>363</v>
      </c>
      <c r="J44" s="50"/>
      <c r="K44" s="51"/>
      <c r="L44" s="600"/>
      <c r="M44" s="603"/>
      <c r="N44" s="606"/>
      <c r="O44" s="585"/>
      <c r="P44" s="588"/>
      <c r="Q44" s="588"/>
      <c r="R44" s="591"/>
      <c r="S44" s="49" t="s">
        <v>363</v>
      </c>
      <c r="T44" s="50"/>
      <c r="U44" s="451"/>
      <c r="V44" s="594"/>
      <c r="W44" s="597"/>
    </row>
    <row r="45" spans="1:23" s="2" customFormat="1" ht="16.5" thickBot="1" x14ac:dyDescent="0.3">
      <c r="A45" s="26"/>
      <c r="B45" s="613"/>
      <c r="C45" s="614"/>
      <c r="D45" s="615"/>
      <c r="E45" s="616"/>
      <c r="F45" s="588"/>
      <c r="G45" s="588"/>
      <c r="H45" s="591"/>
      <c r="I45" s="49" t="s">
        <v>364</v>
      </c>
      <c r="J45" s="50"/>
      <c r="K45" s="51"/>
      <c r="L45" s="613"/>
      <c r="M45" s="614"/>
      <c r="N45" s="615"/>
      <c r="O45" s="616"/>
      <c r="P45" s="588"/>
      <c r="Q45" s="588"/>
      <c r="R45" s="591"/>
      <c r="S45" s="49" t="s">
        <v>364</v>
      </c>
      <c r="T45" s="50"/>
      <c r="U45" s="451"/>
      <c r="V45" s="617"/>
      <c r="W45" s="598"/>
    </row>
    <row r="46" spans="1:23" s="2" customFormat="1" ht="15.75" x14ac:dyDescent="0.25">
      <c r="A46" s="26"/>
      <c r="B46" s="599"/>
      <c r="C46" s="602"/>
      <c r="D46" s="605"/>
      <c r="E46" s="584"/>
      <c r="F46" s="587"/>
      <c r="G46" s="587"/>
      <c r="H46" s="590"/>
      <c r="I46" s="48" t="s">
        <v>355</v>
      </c>
      <c r="J46" s="428"/>
      <c r="K46" s="430"/>
      <c r="L46" s="599"/>
      <c r="M46" s="602"/>
      <c r="N46" s="605"/>
      <c r="O46" s="584"/>
      <c r="P46" s="587"/>
      <c r="Q46" s="587"/>
      <c r="R46" s="590"/>
      <c r="S46" s="48" t="s">
        <v>355</v>
      </c>
      <c r="T46" s="428"/>
      <c r="U46" s="441"/>
      <c r="V46" s="593" t="str">
        <f>IFERROR(IF(C46='Defaults &lt;HIDE&gt;'!$H$11,D46*E46*0.746*F46/G46*H46, 1/(1/(E46*0.746*((K46*J46^3)+(K47*J47^3)+(K48*J48^3)+(K49*J49^3)+(K50*J50^3)+(K51*J51^3)+(K52*J52^3)+(K53*J53^3)+(K54*J54^3)+(K55*J55^3))))),"")</f>
        <v/>
      </c>
      <c r="W46" s="596" t="str">
        <f>IFERROR(IF(M46='Defaults &lt;HIDE&gt;'!$H$11,N46*O46*0.746*P46/Q46*R46, 1/(1/(O46*0.746*((U46*T46^3)+(U47*T47^3)+(U48*T48^3)+(U49*T49^3)+(U50*T50^3)+(U51*T51^3)+(U52*T52^3)+(U53*T53^3)+(U54*T54^3)+(U55*T55^3))))),"")</f>
        <v/>
      </c>
    </row>
    <row r="47" spans="1:23" s="2" customFormat="1" ht="15.75" x14ac:dyDescent="0.25">
      <c r="A47" s="26"/>
      <c r="B47" s="600"/>
      <c r="C47" s="603"/>
      <c r="D47" s="606"/>
      <c r="E47" s="585"/>
      <c r="F47" s="588"/>
      <c r="G47" s="588"/>
      <c r="H47" s="591"/>
      <c r="I47" s="49" t="s">
        <v>356</v>
      </c>
      <c r="J47" s="50"/>
      <c r="K47" s="51"/>
      <c r="L47" s="600"/>
      <c r="M47" s="603"/>
      <c r="N47" s="606"/>
      <c r="O47" s="585"/>
      <c r="P47" s="588"/>
      <c r="Q47" s="588"/>
      <c r="R47" s="591"/>
      <c r="S47" s="49" t="s">
        <v>356</v>
      </c>
      <c r="T47" s="50"/>
      <c r="U47" s="451"/>
      <c r="V47" s="594"/>
      <c r="W47" s="597"/>
    </row>
    <row r="48" spans="1:23" s="2" customFormat="1" ht="15.75" x14ac:dyDescent="0.25">
      <c r="A48" s="26"/>
      <c r="B48" s="600"/>
      <c r="C48" s="603"/>
      <c r="D48" s="606"/>
      <c r="E48" s="585"/>
      <c r="F48" s="588"/>
      <c r="G48" s="588"/>
      <c r="H48" s="591"/>
      <c r="I48" s="49" t="s">
        <v>357</v>
      </c>
      <c r="J48" s="50"/>
      <c r="K48" s="51"/>
      <c r="L48" s="600"/>
      <c r="M48" s="603"/>
      <c r="N48" s="606"/>
      <c r="O48" s="585"/>
      <c r="P48" s="588"/>
      <c r="Q48" s="588"/>
      <c r="R48" s="591"/>
      <c r="S48" s="49" t="s">
        <v>357</v>
      </c>
      <c r="T48" s="50"/>
      <c r="U48" s="451"/>
      <c r="V48" s="594"/>
      <c r="W48" s="597"/>
    </row>
    <row r="49" spans="1:23" s="2" customFormat="1" ht="15.75" x14ac:dyDescent="0.25">
      <c r="A49" s="26"/>
      <c r="B49" s="600"/>
      <c r="C49" s="603"/>
      <c r="D49" s="606"/>
      <c r="E49" s="585"/>
      <c r="F49" s="588"/>
      <c r="G49" s="588"/>
      <c r="H49" s="591"/>
      <c r="I49" s="49" t="s">
        <v>358</v>
      </c>
      <c r="J49" s="50"/>
      <c r="K49" s="51"/>
      <c r="L49" s="600"/>
      <c r="M49" s="603"/>
      <c r="N49" s="606"/>
      <c r="O49" s="585"/>
      <c r="P49" s="588"/>
      <c r="Q49" s="588"/>
      <c r="R49" s="591"/>
      <c r="S49" s="49" t="s">
        <v>358</v>
      </c>
      <c r="T49" s="50"/>
      <c r="U49" s="451"/>
      <c r="V49" s="594"/>
      <c r="W49" s="597"/>
    </row>
    <row r="50" spans="1:23" s="2" customFormat="1" ht="15.75" x14ac:dyDescent="0.25">
      <c r="A50" s="26"/>
      <c r="B50" s="600"/>
      <c r="C50" s="603"/>
      <c r="D50" s="606"/>
      <c r="E50" s="585"/>
      <c r="F50" s="588"/>
      <c r="G50" s="588"/>
      <c r="H50" s="591"/>
      <c r="I50" s="49" t="s">
        <v>359</v>
      </c>
      <c r="J50" s="50"/>
      <c r="K50" s="51"/>
      <c r="L50" s="600"/>
      <c r="M50" s="603"/>
      <c r="N50" s="606"/>
      <c r="O50" s="585"/>
      <c r="P50" s="588"/>
      <c r="Q50" s="588"/>
      <c r="R50" s="591"/>
      <c r="S50" s="49" t="s">
        <v>359</v>
      </c>
      <c r="T50" s="50"/>
      <c r="U50" s="451"/>
      <c r="V50" s="594"/>
      <c r="W50" s="597"/>
    </row>
    <row r="51" spans="1:23" s="2" customFormat="1" ht="15.75" x14ac:dyDescent="0.25">
      <c r="A51" s="26"/>
      <c r="B51" s="600"/>
      <c r="C51" s="603"/>
      <c r="D51" s="606"/>
      <c r="E51" s="585"/>
      <c r="F51" s="588"/>
      <c r="G51" s="588"/>
      <c r="H51" s="591"/>
      <c r="I51" s="49" t="s">
        <v>360</v>
      </c>
      <c r="J51" s="50"/>
      <c r="K51" s="51"/>
      <c r="L51" s="600"/>
      <c r="M51" s="603"/>
      <c r="N51" s="606"/>
      <c r="O51" s="585"/>
      <c r="P51" s="588"/>
      <c r="Q51" s="588"/>
      <c r="R51" s="591"/>
      <c r="S51" s="49" t="s">
        <v>360</v>
      </c>
      <c r="T51" s="50"/>
      <c r="U51" s="451"/>
      <c r="V51" s="594"/>
      <c r="W51" s="597"/>
    </row>
    <row r="52" spans="1:23" s="2" customFormat="1" ht="15.75" x14ac:dyDescent="0.25">
      <c r="A52" s="26"/>
      <c r="B52" s="600"/>
      <c r="C52" s="603"/>
      <c r="D52" s="606"/>
      <c r="E52" s="585"/>
      <c r="F52" s="588"/>
      <c r="G52" s="588"/>
      <c r="H52" s="591"/>
      <c r="I52" s="49" t="s">
        <v>361</v>
      </c>
      <c r="J52" s="50"/>
      <c r="K52" s="51"/>
      <c r="L52" s="600"/>
      <c r="M52" s="603"/>
      <c r="N52" s="606"/>
      <c r="O52" s="585"/>
      <c r="P52" s="588"/>
      <c r="Q52" s="588"/>
      <c r="R52" s="591"/>
      <c r="S52" s="49" t="s">
        <v>361</v>
      </c>
      <c r="T52" s="50"/>
      <c r="U52" s="451"/>
      <c r="V52" s="594"/>
      <c r="W52" s="597"/>
    </row>
    <row r="53" spans="1:23" s="2" customFormat="1" ht="15.75" x14ac:dyDescent="0.25">
      <c r="A53" s="26"/>
      <c r="B53" s="600"/>
      <c r="C53" s="603"/>
      <c r="D53" s="606"/>
      <c r="E53" s="585"/>
      <c r="F53" s="588"/>
      <c r="G53" s="588"/>
      <c r="H53" s="591"/>
      <c r="I53" s="49" t="s">
        <v>362</v>
      </c>
      <c r="J53" s="50"/>
      <c r="K53" s="51"/>
      <c r="L53" s="600"/>
      <c r="M53" s="603"/>
      <c r="N53" s="606"/>
      <c r="O53" s="585"/>
      <c r="P53" s="588"/>
      <c r="Q53" s="588"/>
      <c r="R53" s="591"/>
      <c r="S53" s="49" t="s">
        <v>362</v>
      </c>
      <c r="T53" s="50"/>
      <c r="U53" s="451"/>
      <c r="V53" s="594"/>
      <c r="W53" s="597"/>
    </row>
    <row r="54" spans="1:23" s="2" customFormat="1" ht="15.75" x14ac:dyDescent="0.25">
      <c r="A54" s="26"/>
      <c r="B54" s="600"/>
      <c r="C54" s="603"/>
      <c r="D54" s="606"/>
      <c r="E54" s="585"/>
      <c r="F54" s="588"/>
      <c r="G54" s="588"/>
      <c r="H54" s="591"/>
      <c r="I54" s="49" t="s">
        <v>363</v>
      </c>
      <c r="J54" s="50"/>
      <c r="K54" s="51"/>
      <c r="L54" s="600"/>
      <c r="M54" s="603"/>
      <c r="N54" s="606"/>
      <c r="O54" s="585"/>
      <c r="P54" s="588"/>
      <c r="Q54" s="588"/>
      <c r="R54" s="591"/>
      <c r="S54" s="49" t="s">
        <v>363</v>
      </c>
      <c r="T54" s="50"/>
      <c r="U54" s="451"/>
      <c r="V54" s="594"/>
      <c r="W54" s="597"/>
    </row>
    <row r="55" spans="1:23" s="2" customFormat="1" ht="16.5" thickBot="1" x14ac:dyDescent="0.3">
      <c r="A55" s="26"/>
      <c r="B55" s="613"/>
      <c r="C55" s="614"/>
      <c r="D55" s="615"/>
      <c r="E55" s="616"/>
      <c r="F55" s="588"/>
      <c r="G55" s="588"/>
      <c r="H55" s="591"/>
      <c r="I55" s="49" t="s">
        <v>364</v>
      </c>
      <c r="J55" s="50"/>
      <c r="K55" s="51"/>
      <c r="L55" s="613"/>
      <c r="M55" s="614"/>
      <c r="N55" s="615"/>
      <c r="O55" s="616"/>
      <c r="P55" s="588"/>
      <c r="Q55" s="588"/>
      <c r="R55" s="591"/>
      <c r="S55" s="49" t="s">
        <v>364</v>
      </c>
      <c r="T55" s="50"/>
      <c r="U55" s="451"/>
      <c r="V55" s="617"/>
      <c r="W55" s="598"/>
    </row>
    <row r="56" spans="1:23" s="2" customFormat="1" ht="15.75" x14ac:dyDescent="0.25">
      <c r="A56" s="26"/>
      <c r="B56" s="599"/>
      <c r="C56" s="602"/>
      <c r="D56" s="605"/>
      <c r="E56" s="584"/>
      <c r="F56" s="587"/>
      <c r="G56" s="587"/>
      <c r="H56" s="590"/>
      <c r="I56" s="48" t="s">
        <v>355</v>
      </c>
      <c r="J56" s="428"/>
      <c r="K56" s="430"/>
      <c r="L56" s="599"/>
      <c r="M56" s="602"/>
      <c r="N56" s="605"/>
      <c r="O56" s="584"/>
      <c r="P56" s="587"/>
      <c r="Q56" s="587"/>
      <c r="R56" s="590"/>
      <c r="S56" s="48" t="s">
        <v>355</v>
      </c>
      <c r="T56" s="428"/>
      <c r="U56" s="441"/>
      <c r="V56" s="593" t="str">
        <f>IFERROR(IF(C56='Defaults &lt;HIDE&gt;'!$H$11,D56*E56*0.746*F56/G56*H56, 1/(1/(E56*0.746*((K56*J56^3)+(K57*J57^3)+(K58*J58^3)+(K59*J59^3)+(K60*J60^3)+(K61*J61^3)+(K62*J62^3)+(K63*J63^3)+(K64*J64^3)+(K65*J65^3))))),"")</f>
        <v/>
      </c>
      <c r="W56" s="596" t="str">
        <f>IFERROR(IF(M56='Defaults &lt;HIDE&gt;'!$H$11,N56*O56*0.746*P56/Q56*R56, 1/(1/(O56*0.746*((U56*T56^3)+(U57*T57^3)+(U58*T58^3)+(U59*T59^3)+(U60*T60^3)+(U61*T61^3)+(U62*T62^3)+(U63*T63^3)+(U64*T64^3)+(U65*T65^3))))),"")</f>
        <v/>
      </c>
    </row>
    <row r="57" spans="1:23" s="2" customFormat="1" ht="15.75" x14ac:dyDescent="0.25">
      <c r="A57" s="26"/>
      <c r="B57" s="600"/>
      <c r="C57" s="603"/>
      <c r="D57" s="606"/>
      <c r="E57" s="585"/>
      <c r="F57" s="588"/>
      <c r="G57" s="588"/>
      <c r="H57" s="591"/>
      <c r="I57" s="49" t="s">
        <v>356</v>
      </c>
      <c r="J57" s="50"/>
      <c r="K57" s="51"/>
      <c r="L57" s="600"/>
      <c r="M57" s="603"/>
      <c r="N57" s="606"/>
      <c r="O57" s="585"/>
      <c r="P57" s="588"/>
      <c r="Q57" s="588"/>
      <c r="R57" s="591"/>
      <c r="S57" s="49" t="s">
        <v>356</v>
      </c>
      <c r="T57" s="50"/>
      <c r="U57" s="451"/>
      <c r="V57" s="594"/>
      <c r="W57" s="597"/>
    </row>
    <row r="58" spans="1:23" s="2" customFormat="1" ht="15.75" x14ac:dyDescent="0.25">
      <c r="A58" s="26"/>
      <c r="B58" s="600"/>
      <c r="C58" s="603"/>
      <c r="D58" s="606"/>
      <c r="E58" s="585"/>
      <c r="F58" s="588"/>
      <c r="G58" s="588"/>
      <c r="H58" s="591"/>
      <c r="I58" s="49" t="s">
        <v>357</v>
      </c>
      <c r="J58" s="50"/>
      <c r="K58" s="51"/>
      <c r="L58" s="600"/>
      <c r="M58" s="603"/>
      <c r="N58" s="606"/>
      <c r="O58" s="585"/>
      <c r="P58" s="588"/>
      <c r="Q58" s="588"/>
      <c r="R58" s="591"/>
      <c r="S58" s="49" t="s">
        <v>357</v>
      </c>
      <c r="T58" s="50"/>
      <c r="U58" s="451"/>
      <c r="V58" s="594"/>
      <c r="W58" s="597"/>
    </row>
    <row r="59" spans="1:23" s="2" customFormat="1" ht="15.75" x14ac:dyDescent="0.25">
      <c r="A59" s="26"/>
      <c r="B59" s="600"/>
      <c r="C59" s="603"/>
      <c r="D59" s="606"/>
      <c r="E59" s="585"/>
      <c r="F59" s="588"/>
      <c r="G59" s="588"/>
      <c r="H59" s="591"/>
      <c r="I59" s="49" t="s">
        <v>358</v>
      </c>
      <c r="J59" s="50"/>
      <c r="K59" s="51"/>
      <c r="L59" s="600"/>
      <c r="M59" s="603"/>
      <c r="N59" s="606"/>
      <c r="O59" s="585"/>
      <c r="P59" s="588"/>
      <c r="Q59" s="588"/>
      <c r="R59" s="591"/>
      <c r="S59" s="49" t="s">
        <v>358</v>
      </c>
      <c r="T59" s="50"/>
      <c r="U59" s="451"/>
      <c r="V59" s="594"/>
      <c r="W59" s="597"/>
    </row>
    <row r="60" spans="1:23" s="2" customFormat="1" ht="15.75" x14ac:dyDescent="0.25">
      <c r="A60" s="26"/>
      <c r="B60" s="600"/>
      <c r="C60" s="603"/>
      <c r="D60" s="606"/>
      <c r="E60" s="585"/>
      <c r="F60" s="588"/>
      <c r="G60" s="588"/>
      <c r="H60" s="591"/>
      <c r="I60" s="49" t="s">
        <v>359</v>
      </c>
      <c r="J60" s="50"/>
      <c r="K60" s="51"/>
      <c r="L60" s="600"/>
      <c r="M60" s="603"/>
      <c r="N60" s="606"/>
      <c r="O60" s="585"/>
      <c r="P60" s="588"/>
      <c r="Q60" s="588"/>
      <c r="R60" s="591"/>
      <c r="S60" s="49" t="s">
        <v>359</v>
      </c>
      <c r="T60" s="50"/>
      <c r="U60" s="451"/>
      <c r="V60" s="594"/>
      <c r="W60" s="597"/>
    </row>
    <row r="61" spans="1:23" s="2" customFormat="1" ht="15.75" x14ac:dyDescent="0.25">
      <c r="A61" s="26"/>
      <c r="B61" s="600"/>
      <c r="C61" s="603"/>
      <c r="D61" s="606"/>
      <c r="E61" s="585"/>
      <c r="F61" s="588"/>
      <c r="G61" s="588"/>
      <c r="H61" s="591"/>
      <c r="I61" s="49" t="s">
        <v>360</v>
      </c>
      <c r="J61" s="50"/>
      <c r="K61" s="51"/>
      <c r="L61" s="600"/>
      <c r="M61" s="603"/>
      <c r="N61" s="606"/>
      <c r="O61" s="585"/>
      <c r="P61" s="588"/>
      <c r="Q61" s="588"/>
      <c r="R61" s="591"/>
      <c r="S61" s="49" t="s">
        <v>360</v>
      </c>
      <c r="T61" s="50"/>
      <c r="U61" s="451"/>
      <c r="V61" s="594"/>
      <c r="W61" s="597"/>
    </row>
    <row r="62" spans="1:23" s="2" customFormat="1" ht="15.75" x14ac:dyDescent="0.25">
      <c r="A62" s="26"/>
      <c r="B62" s="600"/>
      <c r="C62" s="603"/>
      <c r="D62" s="606"/>
      <c r="E62" s="585"/>
      <c r="F62" s="588"/>
      <c r="G62" s="588"/>
      <c r="H62" s="591"/>
      <c r="I62" s="49" t="s">
        <v>361</v>
      </c>
      <c r="J62" s="50"/>
      <c r="K62" s="51"/>
      <c r="L62" s="600"/>
      <c r="M62" s="603"/>
      <c r="N62" s="606"/>
      <c r="O62" s="585"/>
      <c r="P62" s="588"/>
      <c r="Q62" s="588"/>
      <c r="R62" s="591"/>
      <c r="S62" s="49" t="s">
        <v>361</v>
      </c>
      <c r="T62" s="50"/>
      <c r="U62" s="451"/>
      <c r="V62" s="594"/>
      <c r="W62" s="597"/>
    </row>
    <row r="63" spans="1:23" s="2" customFormat="1" ht="15.75" x14ac:dyDescent="0.25">
      <c r="A63" s="26"/>
      <c r="B63" s="600"/>
      <c r="C63" s="603"/>
      <c r="D63" s="606"/>
      <c r="E63" s="585"/>
      <c r="F63" s="588"/>
      <c r="G63" s="588"/>
      <c r="H63" s="591"/>
      <c r="I63" s="49" t="s">
        <v>362</v>
      </c>
      <c r="J63" s="50"/>
      <c r="K63" s="51"/>
      <c r="L63" s="600"/>
      <c r="M63" s="603"/>
      <c r="N63" s="606"/>
      <c r="O63" s="585"/>
      <c r="P63" s="588"/>
      <c r="Q63" s="588"/>
      <c r="R63" s="591"/>
      <c r="S63" s="49" t="s">
        <v>362</v>
      </c>
      <c r="T63" s="50"/>
      <c r="U63" s="451"/>
      <c r="V63" s="594"/>
      <c r="W63" s="597"/>
    </row>
    <row r="64" spans="1:23" ht="15.75" x14ac:dyDescent="0.25">
      <c r="A64" s="20"/>
      <c r="B64" s="600"/>
      <c r="C64" s="603"/>
      <c r="D64" s="606"/>
      <c r="E64" s="585"/>
      <c r="F64" s="588"/>
      <c r="G64" s="588"/>
      <c r="H64" s="591"/>
      <c r="I64" s="49" t="s">
        <v>363</v>
      </c>
      <c r="J64" s="50"/>
      <c r="K64" s="51"/>
      <c r="L64" s="600"/>
      <c r="M64" s="603"/>
      <c r="N64" s="606"/>
      <c r="O64" s="585"/>
      <c r="P64" s="588"/>
      <c r="Q64" s="588"/>
      <c r="R64" s="591"/>
      <c r="S64" s="49" t="s">
        <v>363</v>
      </c>
      <c r="T64" s="50"/>
      <c r="U64" s="451"/>
      <c r="V64" s="594"/>
      <c r="W64" s="597"/>
    </row>
    <row r="65" spans="1:23" ht="16.5" thickBot="1" x14ac:dyDescent="0.3">
      <c r="A65" s="20"/>
      <c r="B65" s="613"/>
      <c r="C65" s="614"/>
      <c r="D65" s="615"/>
      <c r="E65" s="616"/>
      <c r="F65" s="588"/>
      <c r="G65" s="588"/>
      <c r="H65" s="591"/>
      <c r="I65" s="49" t="s">
        <v>364</v>
      </c>
      <c r="J65" s="50"/>
      <c r="K65" s="51"/>
      <c r="L65" s="613"/>
      <c r="M65" s="614"/>
      <c r="N65" s="615"/>
      <c r="O65" s="616"/>
      <c r="P65" s="588"/>
      <c r="Q65" s="588"/>
      <c r="R65" s="591"/>
      <c r="S65" s="49" t="s">
        <v>364</v>
      </c>
      <c r="T65" s="50"/>
      <c r="U65" s="451"/>
      <c r="V65" s="617"/>
      <c r="W65" s="598"/>
    </row>
    <row r="66" spans="1:23" ht="15.75" x14ac:dyDescent="0.25">
      <c r="A66" s="20"/>
      <c r="B66" s="599"/>
      <c r="C66" s="602"/>
      <c r="D66" s="605"/>
      <c r="E66" s="584"/>
      <c r="F66" s="587"/>
      <c r="G66" s="587"/>
      <c r="H66" s="590"/>
      <c r="I66" s="48" t="s">
        <v>355</v>
      </c>
      <c r="J66" s="428"/>
      <c r="K66" s="430"/>
      <c r="L66" s="599"/>
      <c r="M66" s="602"/>
      <c r="N66" s="605"/>
      <c r="O66" s="584"/>
      <c r="P66" s="587"/>
      <c r="Q66" s="587"/>
      <c r="R66" s="590"/>
      <c r="S66" s="48" t="s">
        <v>355</v>
      </c>
      <c r="T66" s="428"/>
      <c r="U66" s="441"/>
      <c r="V66" s="593" t="str">
        <f>IFERROR(IF(C66='Defaults &lt;HIDE&gt;'!$H$11,D66*E66*0.746*F66/G66*H66, 1/(1/(E66*0.746*((K66*J66^3)+(K67*J67^3)+(K68*J68^3)+(K69*J69^3)+(K70*J70^3)+(K71*J71^3)+(K72*J72^3)+(K73*J73^3)+(K74*J74^3)+(K75*J75^3))))),"")</f>
        <v/>
      </c>
      <c r="W66" s="596" t="str">
        <f>IFERROR(IF(M66='Defaults &lt;HIDE&gt;'!$H$11,N66*O66*0.746*P66/Q66*R66, 1/(1/(O66*0.746*((U66*T66^3)+(U67*T67^3)+(U68*T68^3)+(U69*T69^3)+(U70*T70^3)+(U71*T71^3)+(U72*T72^3)+(U73*T73^3)+(U74*T74^3)+(U75*T75^3))))),"")</f>
        <v/>
      </c>
    </row>
    <row r="67" spans="1:23" ht="15.75" x14ac:dyDescent="0.25">
      <c r="A67" s="20"/>
      <c r="B67" s="600"/>
      <c r="C67" s="603"/>
      <c r="D67" s="606"/>
      <c r="E67" s="585"/>
      <c r="F67" s="588"/>
      <c r="G67" s="588"/>
      <c r="H67" s="591"/>
      <c r="I67" s="49" t="s">
        <v>356</v>
      </c>
      <c r="J67" s="50"/>
      <c r="K67" s="51"/>
      <c r="L67" s="600"/>
      <c r="M67" s="603"/>
      <c r="N67" s="606"/>
      <c r="O67" s="585"/>
      <c r="P67" s="588"/>
      <c r="Q67" s="588"/>
      <c r="R67" s="591"/>
      <c r="S67" s="49" t="s">
        <v>356</v>
      </c>
      <c r="T67" s="50"/>
      <c r="U67" s="451"/>
      <c r="V67" s="594"/>
      <c r="W67" s="597"/>
    </row>
    <row r="68" spans="1:23" ht="15.75" x14ac:dyDescent="0.25">
      <c r="A68" s="20"/>
      <c r="B68" s="600"/>
      <c r="C68" s="603"/>
      <c r="D68" s="606"/>
      <c r="E68" s="585"/>
      <c r="F68" s="588"/>
      <c r="G68" s="588"/>
      <c r="H68" s="591"/>
      <c r="I68" s="49" t="s">
        <v>357</v>
      </c>
      <c r="J68" s="50"/>
      <c r="K68" s="51"/>
      <c r="L68" s="600"/>
      <c r="M68" s="603"/>
      <c r="N68" s="606"/>
      <c r="O68" s="585"/>
      <c r="P68" s="588"/>
      <c r="Q68" s="588"/>
      <c r="R68" s="591"/>
      <c r="S68" s="49" t="s">
        <v>357</v>
      </c>
      <c r="T68" s="50"/>
      <c r="U68" s="451"/>
      <c r="V68" s="594"/>
      <c r="W68" s="597"/>
    </row>
    <row r="69" spans="1:23" ht="15.75" x14ac:dyDescent="0.25">
      <c r="A69" s="20"/>
      <c r="B69" s="600"/>
      <c r="C69" s="603"/>
      <c r="D69" s="606"/>
      <c r="E69" s="585"/>
      <c r="F69" s="588"/>
      <c r="G69" s="588"/>
      <c r="H69" s="591"/>
      <c r="I69" s="49" t="s">
        <v>358</v>
      </c>
      <c r="J69" s="50"/>
      <c r="K69" s="51"/>
      <c r="L69" s="600"/>
      <c r="M69" s="603"/>
      <c r="N69" s="606"/>
      <c r="O69" s="585"/>
      <c r="P69" s="588"/>
      <c r="Q69" s="588"/>
      <c r="R69" s="591"/>
      <c r="S69" s="49" t="s">
        <v>358</v>
      </c>
      <c r="T69" s="50"/>
      <c r="U69" s="451"/>
      <c r="V69" s="594"/>
      <c r="W69" s="597"/>
    </row>
    <row r="70" spans="1:23" ht="15.75" x14ac:dyDescent="0.25">
      <c r="A70" s="20"/>
      <c r="B70" s="600"/>
      <c r="C70" s="603"/>
      <c r="D70" s="606"/>
      <c r="E70" s="585"/>
      <c r="F70" s="588"/>
      <c r="G70" s="588"/>
      <c r="H70" s="591"/>
      <c r="I70" s="49" t="s">
        <v>359</v>
      </c>
      <c r="J70" s="50"/>
      <c r="K70" s="51"/>
      <c r="L70" s="600"/>
      <c r="M70" s="603"/>
      <c r="N70" s="606"/>
      <c r="O70" s="585"/>
      <c r="P70" s="588"/>
      <c r="Q70" s="588"/>
      <c r="R70" s="591"/>
      <c r="S70" s="49" t="s">
        <v>359</v>
      </c>
      <c r="T70" s="50"/>
      <c r="U70" s="451"/>
      <c r="V70" s="594"/>
      <c r="W70" s="597"/>
    </row>
    <row r="71" spans="1:23" ht="15.75" x14ac:dyDescent="0.25">
      <c r="A71" s="20"/>
      <c r="B71" s="600"/>
      <c r="C71" s="603"/>
      <c r="D71" s="606"/>
      <c r="E71" s="585"/>
      <c r="F71" s="588"/>
      <c r="G71" s="588"/>
      <c r="H71" s="591"/>
      <c r="I71" s="49" t="s">
        <v>360</v>
      </c>
      <c r="J71" s="50"/>
      <c r="K71" s="51"/>
      <c r="L71" s="600"/>
      <c r="M71" s="603"/>
      <c r="N71" s="606"/>
      <c r="O71" s="585"/>
      <c r="P71" s="588"/>
      <c r="Q71" s="588"/>
      <c r="R71" s="591"/>
      <c r="S71" s="49" t="s">
        <v>360</v>
      </c>
      <c r="T71" s="50"/>
      <c r="U71" s="451"/>
      <c r="V71" s="594"/>
      <c r="W71" s="597"/>
    </row>
    <row r="72" spans="1:23" ht="15.75" x14ac:dyDescent="0.25">
      <c r="A72" s="20"/>
      <c r="B72" s="600"/>
      <c r="C72" s="603"/>
      <c r="D72" s="606"/>
      <c r="E72" s="585"/>
      <c r="F72" s="588"/>
      <c r="G72" s="588"/>
      <c r="H72" s="591"/>
      <c r="I72" s="49" t="s">
        <v>361</v>
      </c>
      <c r="J72" s="50"/>
      <c r="K72" s="51"/>
      <c r="L72" s="600"/>
      <c r="M72" s="603"/>
      <c r="N72" s="606"/>
      <c r="O72" s="585"/>
      <c r="P72" s="588"/>
      <c r="Q72" s="588"/>
      <c r="R72" s="591"/>
      <c r="S72" s="49" t="s">
        <v>361</v>
      </c>
      <c r="T72" s="50"/>
      <c r="U72" s="451"/>
      <c r="V72" s="594"/>
      <c r="W72" s="597"/>
    </row>
    <row r="73" spans="1:23" ht="15.75" x14ac:dyDescent="0.25">
      <c r="A73" s="20"/>
      <c r="B73" s="600"/>
      <c r="C73" s="603"/>
      <c r="D73" s="606"/>
      <c r="E73" s="585"/>
      <c r="F73" s="588"/>
      <c r="G73" s="588"/>
      <c r="H73" s="591"/>
      <c r="I73" s="49" t="s">
        <v>362</v>
      </c>
      <c r="J73" s="50"/>
      <c r="K73" s="51"/>
      <c r="L73" s="600"/>
      <c r="M73" s="603"/>
      <c r="N73" s="606"/>
      <c r="O73" s="585"/>
      <c r="P73" s="588"/>
      <c r="Q73" s="588"/>
      <c r="R73" s="591"/>
      <c r="S73" s="49" t="s">
        <v>362</v>
      </c>
      <c r="T73" s="50"/>
      <c r="U73" s="451"/>
      <c r="V73" s="594"/>
      <c r="W73" s="597"/>
    </row>
    <row r="74" spans="1:23" ht="15.75" x14ac:dyDescent="0.25">
      <c r="A74" s="20"/>
      <c r="B74" s="600"/>
      <c r="C74" s="603"/>
      <c r="D74" s="606"/>
      <c r="E74" s="585"/>
      <c r="F74" s="588"/>
      <c r="G74" s="588"/>
      <c r="H74" s="591"/>
      <c r="I74" s="49" t="s">
        <v>363</v>
      </c>
      <c r="J74" s="50"/>
      <c r="K74" s="51"/>
      <c r="L74" s="600"/>
      <c r="M74" s="603"/>
      <c r="N74" s="606"/>
      <c r="O74" s="585"/>
      <c r="P74" s="588"/>
      <c r="Q74" s="588"/>
      <c r="R74" s="591"/>
      <c r="S74" s="49" t="s">
        <v>363</v>
      </c>
      <c r="T74" s="50"/>
      <c r="U74" s="451"/>
      <c r="V74" s="594"/>
      <c r="W74" s="597"/>
    </row>
    <row r="75" spans="1:23" ht="16.5" thickBot="1" x14ac:dyDescent="0.3">
      <c r="A75" s="20"/>
      <c r="B75" s="613"/>
      <c r="C75" s="614"/>
      <c r="D75" s="615"/>
      <c r="E75" s="616"/>
      <c r="F75" s="588"/>
      <c r="G75" s="588"/>
      <c r="H75" s="591"/>
      <c r="I75" s="49" t="s">
        <v>364</v>
      </c>
      <c r="J75" s="50"/>
      <c r="K75" s="51"/>
      <c r="L75" s="613"/>
      <c r="M75" s="614"/>
      <c r="N75" s="615"/>
      <c r="O75" s="616"/>
      <c r="P75" s="588"/>
      <c r="Q75" s="588"/>
      <c r="R75" s="591"/>
      <c r="S75" s="49" t="s">
        <v>364</v>
      </c>
      <c r="T75" s="50"/>
      <c r="U75" s="451"/>
      <c r="V75" s="617"/>
      <c r="W75" s="598"/>
    </row>
    <row r="76" spans="1:23" ht="15.75" x14ac:dyDescent="0.25">
      <c r="A76" s="20"/>
      <c r="B76" s="599"/>
      <c r="C76" s="602"/>
      <c r="D76" s="605"/>
      <c r="E76" s="584"/>
      <c r="F76" s="587"/>
      <c r="G76" s="587"/>
      <c r="H76" s="590"/>
      <c r="I76" s="48" t="s">
        <v>355</v>
      </c>
      <c r="J76" s="428"/>
      <c r="K76" s="430"/>
      <c r="L76" s="599"/>
      <c r="M76" s="602"/>
      <c r="N76" s="605"/>
      <c r="O76" s="584"/>
      <c r="P76" s="587"/>
      <c r="Q76" s="587"/>
      <c r="R76" s="590"/>
      <c r="S76" s="48" t="s">
        <v>355</v>
      </c>
      <c r="T76" s="428"/>
      <c r="U76" s="441"/>
      <c r="V76" s="593" t="str">
        <f>IFERROR(IF(C76='Defaults &lt;HIDE&gt;'!$H$11,D76*E76*0.746*F76/G76*H76, 1/(1/(E76*0.746*((K76*J76^3)+(K77*J77^3)+(K78*J78^3)+(K79*J79^3)+(K80*J80^3)+(K81*J81^3)+(K82*J82^3)+(K83*J83^3)+(K84*J84^3)+(K85*J85^3))))),"")</f>
        <v/>
      </c>
      <c r="W76" s="596" t="str">
        <f>IFERROR(IF(M76='Defaults &lt;HIDE&gt;'!$H$11,N76*O76*0.746*P76/Q76*R76, 1/(1/(O76*0.746*((U76*T76^3)+(U77*T77^3)+(U78*T78^3)+(U79*T79^3)+(U80*T80^3)+(U81*T81^3)+(U82*T82^3)+(U83*T83^3)+(U84*T84^3)+(U85*T85^3))))),"")</f>
        <v/>
      </c>
    </row>
    <row r="77" spans="1:23" ht="15.75" x14ac:dyDescent="0.25">
      <c r="A77" s="20"/>
      <c r="B77" s="600"/>
      <c r="C77" s="603"/>
      <c r="D77" s="606"/>
      <c r="E77" s="585"/>
      <c r="F77" s="588"/>
      <c r="G77" s="588"/>
      <c r="H77" s="591"/>
      <c r="I77" s="49" t="s">
        <v>356</v>
      </c>
      <c r="J77" s="50"/>
      <c r="K77" s="51"/>
      <c r="L77" s="600"/>
      <c r="M77" s="603"/>
      <c r="N77" s="606"/>
      <c r="O77" s="585"/>
      <c r="P77" s="588"/>
      <c r="Q77" s="588"/>
      <c r="R77" s="591"/>
      <c r="S77" s="49" t="s">
        <v>356</v>
      </c>
      <c r="T77" s="50"/>
      <c r="U77" s="451"/>
      <c r="V77" s="594"/>
      <c r="W77" s="597"/>
    </row>
    <row r="78" spans="1:23" ht="15.75" x14ac:dyDescent="0.25">
      <c r="A78" s="20"/>
      <c r="B78" s="600"/>
      <c r="C78" s="603"/>
      <c r="D78" s="606"/>
      <c r="E78" s="585"/>
      <c r="F78" s="588"/>
      <c r="G78" s="588"/>
      <c r="H78" s="591"/>
      <c r="I78" s="49" t="s">
        <v>357</v>
      </c>
      <c r="J78" s="50"/>
      <c r="K78" s="51"/>
      <c r="L78" s="600"/>
      <c r="M78" s="603"/>
      <c r="N78" s="606"/>
      <c r="O78" s="585"/>
      <c r="P78" s="588"/>
      <c r="Q78" s="588"/>
      <c r="R78" s="591"/>
      <c r="S78" s="49" t="s">
        <v>357</v>
      </c>
      <c r="T78" s="50"/>
      <c r="U78" s="451"/>
      <c r="V78" s="594"/>
      <c r="W78" s="597"/>
    </row>
    <row r="79" spans="1:23" ht="15.75" x14ac:dyDescent="0.25">
      <c r="A79" s="20"/>
      <c r="B79" s="600"/>
      <c r="C79" s="603"/>
      <c r="D79" s="606"/>
      <c r="E79" s="585"/>
      <c r="F79" s="588"/>
      <c r="G79" s="588"/>
      <c r="H79" s="591"/>
      <c r="I79" s="49" t="s">
        <v>358</v>
      </c>
      <c r="J79" s="50"/>
      <c r="K79" s="51"/>
      <c r="L79" s="600"/>
      <c r="M79" s="603"/>
      <c r="N79" s="606"/>
      <c r="O79" s="585"/>
      <c r="P79" s="588"/>
      <c r="Q79" s="588"/>
      <c r="R79" s="591"/>
      <c r="S79" s="49" t="s">
        <v>358</v>
      </c>
      <c r="T79" s="50"/>
      <c r="U79" s="451"/>
      <c r="V79" s="594"/>
      <c r="W79" s="597"/>
    </row>
    <row r="80" spans="1:23" ht="15.75" x14ac:dyDescent="0.25">
      <c r="A80" s="20"/>
      <c r="B80" s="600"/>
      <c r="C80" s="603"/>
      <c r="D80" s="606"/>
      <c r="E80" s="585"/>
      <c r="F80" s="588"/>
      <c r="G80" s="588"/>
      <c r="H80" s="591"/>
      <c r="I80" s="49" t="s">
        <v>359</v>
      </c>
      <c r="J80" s="50"/>
      <c r="K80" s="51"/>
      <c r="L80" s="600"/>
      <c r="M80" s="603"/>
      <c r="N80" s="606"/>
      <c r="O80" s="585"/>
      <c r="P80" s="588"/>
      <c r="Q80" s="588"/>
      <c r="R80" s="591"/>
      <c r="S80" s="49" t="s">
        <v>359</v>
      </c>
      <c r="T80" s="50"/>
      <c r="U80" s="451"/>
      <c r="V80" s="594"/>
      <c r="W80" s="597"/>
    </row>
    <row r="81" spans="1:23" ht="15.75" x14ac:dyDescent="0.25">
      <c r="A81" s="20"/>
      <c r="B81" s="600"/>
      <c r="C81" s="603"/>
      <c r="D81" s="606"/>
      <c r="E81" s="585"/>
      <c r="F81" s="588"/>
      <c r="G81" s="588"/>
      <c r="H81" s="591"/>
      <c r="I81" s="49" t="s">
        <v>360</v>
      </c>
      <c r="J81" s="50"/>
      <c r="K81" s="51"/>
      <c r="L81" s="600"/>
      <c r="M81" s="603"/>
      <c r="N81" s="606"/>
      <c r="O81" s="585"/>
      <c r="P81" s="588"/>
      <c r="Q81" s="588"/>
      <c r="R81" s="591"/>
      <c r="S81" s="49" t="s">
        <v>360</v>
      </c>
      <c r="T81" s="50"/>
      <c r="U81" s="451"/>
      <c r="V81" s="594"/>
      <c r="W81" s="597"/>
    </row>
    <row r="82" spans="1:23" ht="15.75" x14ac:dyDescent="0.25">
      <c r="A82" s="20"/>
      <c r="B82" s="600"/>
      <c r="C82" s="603"/>
      <c r="D82" s="606"/>
      <c r="E82" s="585"/>
      <c r="F82" s="588"/>
      <c r="G82" s="588"/>
      <c r="H82" s="591"/>
      <c r="I82" s="49" t="s">
        <v>361</v>
      </c>
      <c r="J82" s="50"/>
      <c r="K82" s="51"/>
      <c r="L82" s="600"/>
      <c r="M82" s="603"/>
      <c r="N82" s="606"/>
      <c r="O82" s="585"/>
      <c r="P82" s="588"/>
      <c r="Q82" s="588"/>
      <c r="R82" s="591"/>
      <c r="S82" s="49" t="s">
        <v>361</v>
      </c>
      <c r="T82" s="50"/>
      <c r="U82" s="451"/>
      <c r="V82" s="594"/>
      <c r="W82" s="597"/>
    </row>
    <row r="83" spans="1:23" ht="15.75" x14ac:dyDescent="0.25">
      <c r="A83" s="20"/>
      <c r="B83" s="600"/>
      <c r="C83" s="603"/>
      <c r="D83" s="606"/>
      <c r="E83" s="585"/>
      <c r="F83" s="588"/>
      <c r="G83" s="588"/>
      <c r="H83" s="591"/>
      <c r="I83" s="49" t="s">
        <v>362</v>
      </c>
      <c r="J83" s="50"/>
      <c r="K83" s="51"/>
      <c r="L83" s="600"/>
      <c r="M83" s="603"/>
      <c r="N83" s="606"/>
      <c r="O83" s="585"/>
      <c r="P83" s="588"/>
      <c r="Q83" s="588"/>
      <c r="R83" s="591"/>
      <c r="S83" s="49" t="s">
        <v>362</v>
      </c>
      <c r="T83" s="50"/>
      <c r="U83" s="451"/>
      <c r="V83" s="594"/>
      <c r="W83" s="597"/>
    </row>
    <row r="84" spans="1:23" ht="15.75" x14ac:dyDescent="0.25">
      <c r="A84" s="20"/>
      <c r="B84" s="600"/>
      <c r="C84" s="603"/>
      <c r="D84" s="606"/>
      <c r="E84" s="585"/>
      <c r="F84" s="588"/>
      <c r="G84" s="588"/>
      <c r="H84" s="591"/>
      <c r="I84" s="49" t="s">
        <v>363</v>
      </c>
      <c r="J84" s="50"/>
      <c r="K84" s="51"/>
      <c r="L84" s="600"/>
      <c r="M84" s="603"/>
      <c r="N84" s="606"/>
      <c r="O84" s="585"/>
      <c r="P84" s="588"/>
      <c r="Q84" s="588"/>
      <c r="R84" s="591"/>
      <c r="S84" s="49" t="s">
        <v>363</v>
      </c>
      <c r="T84" s="50"/>
      <c r="U84" s="451"/>
      <c r="V84" s="594"/>
      <c r="W84" s="597"/>
    </row>
    <row r="85" spans="1:23" ht="16.5" thickBot="1" x14ac:dyDescent="0.3">
      <c r="A85" s="20"/>
      <c r="B85" s="613"/>
      <c r="C85" s="614"/>
      <c r="D85" s="615"/>
      <c r="E85" s="616"/>
      <c r="F85" s="588"/>
      <c r="G85" s="588"/>
      <c r="H85" s="591"/>
      <c r="I85" s="49" t="s">
        <v>364</v>
      </c>
      <c r="J85" s="50"/>
      <c r="K85" s="51"/>
      <c r="L85" s="613"/>
      <c r="M85" s="614"/>
      <c r="N85" s="615"/>
      <c r="O85" s="616"/>
      <c r="P85" s="588"/>
      <c r="Q85" s="588"/>
      <c r="R85" s="591"/>
      <c r="S85" s="49" t="s">
        <v>364</v>
      </c>
      <c r="T85" s="50"/>
      <c r="U85" s="451"/>
      <c r="V85" s="617"/>
      <c r="W85" s="598"/>
    </row>
    <row r="86" spans="1:23" ht="15.75" x14ac:dyDescent="0.25">
      <c r="A86" s="20"/>
      <c r="B86" s="599"/>
      <c r="C86" s="602"/>
      <c r="D86" s="605"/>
      <c r="E86" s="584"/>
      <c r="F86" s="587"/>
      <c r="G86" s="587"/>
      <c r="H86" s="590"/>
      <c r="I86" s="48" t="s">
        <v>355</v>
      </c>
      <c r="J86" s="428"/>
      <c r="K86" s="430"/>
      <c r="L86" s="599"/>
      <c r="M86" s="602"/>
      <c r="N86" s="605"/>
      <c r="O86" s="584"/>
      <c r="P86" s="587"/>
      <c r="Q86" s="587"/>
      <c r="R86" s="590"/>
      <c r="S86" s="48" t="s">
        <v>355</v>
      </c>
      <c r="T86" s="428"/>
      <c r="U86" s="441"/>
      <c r="V86" s="593" t="str">
        <f>IFERROR(IF(C86='Defaults &lt;HIDE&gt;'!$H$11,D86*E86*0.746*F86/G86*H86, 1/(1/(E86*0.746*((K86*J86^3)+(K87*J87^3)+(K88*J88^3)+(K89*J89^3)+(K90*J90^3)+(K91*J91^3)+(K92*J92^3)+(K93*J93^3)+(K94*J94^3)+(K95*J95^3))))),"")</f>
        <v/>
      </c>
      <c r="W86" s="596" t="str">
        <f>IFERROR(IF(M86='Defaults &lt;HIDE&gt;'!$H$11,N86*O86*0.746*P86/Q86*R86, 1/(1/(O86*0.746*((U86*T86^3)+(U87*T87^3)+(U88*T88^3)+(U89*T89^3)+(U90*T90^3)+(U91*T91^3)+(U92*T92^3)+(U93*T93^3)+(U94*T94^3)+(U95*T95^3))))),"")</f>
        <v/>
      </c>
    </row>
    <row r="87" spans="1:23" ht="15.75" x14ac:dyDescent="0.25">
      <c r="A87" s="20"/>
      <c r="B87" s="600"/>
      <c r="C87" s="603"/>
      <c r="D87" s="606"/>
      <c r="E87" s="585"/>
      <c r="F87" s="588"/>
      <c r="G87" s="588"/>
      <c r="H87" s="591"/>
      <c r="I87" s="49" t="s">
        <v>356</v>
      </c>
      <c r="J87" s="50"/>
      <c r="K87" s="51"/>
      <c r="L87" s="600"/>
      <c r="M87" s="603"/>
      <c r="N87" s="606"/>
      <c r="O87" s="585"/>
      <c r="P87" s="588"/>
      <c r="Q87" s="588"/>
      <c r="R87" s="591"/>
      <c r="S87" s="49" t="s">
        <v>356</v>
      </c>
      <c r="T87" s="50"/>
      <c r="U87" s="451"/>
      <c r="V87" s="594"/>
      <c r="W87" s="597"/>
    </row>
    <row r="88" spans="1:23" ht="15.75" x14ac:dyDescent="0.25">
      <c r="A88" s="20"/>
      <c r="B88" s="600"/>
      <c r="C88" s="603"/>
      <c r="D88" s="606"/>
      <c r="E88" s="585"/>
      <c r="F88" s="588"/>
      <c r="G88" s="588"/>
      <c r="H88" s="591"/>
      <c r="I88" s="49" t="s">
        <v>357</v>
      </c>
      <c r="J88" s="50"/>
      <c r="K88" s="51"/>
      <c r="L88" s="600"/>
      <c r="M88" s="603"/>
      <c r="N88" s="606"/>
      <c r="O88" s="585"/>
      <c r="P88" s="588"/>
      <c r="Q88" s="588"/>
      <c r="R88" s="591"/>
      <c r="S88" s="49" t="s">
        <v>357</v>
      </c>
      <c r="T88" s="50"/>
      <c r="U88" s="451"/>
      <c r="V88" s="594"/>
      <c r="W88" s="597"/>
    </row>
    <row r="89" spans="1:23" ht="15.75" x14ac:dyDescent="0.25">
      <c r="A89" s="20"/>
      <c r="B89" s="600"/>
      <c r="C89" s="603"/>
      <c r="D89" s="606"/>
      <c r="E89" s="585"/>
      <c r="F89" s="588"/>
      <c r="G89" s="588"/>
      <c r="H89" s="591"/>
      <c r="I89" s="49" t="s">
        <v>358</v>
      </c>
      <c r="J89" s="50"/>
      <c r="K89" s="51"/>
      <c r="L89" s="600"/>
      <c r="M89" s="603"/>
      <c r="N89" s="606"/>
      <c r="O89" s="585"/>
      <c r="P89" s="588"/>
      <c r="Q89" s="588"/>
      <c r="R89" s="591"/>
      <c r="S89" s="49" t="s">
        <v>358</v>
      </c>
      <c r="T89" s="50"/>
      <c r="U89" s="451"/>
      <c r="V89" s="594"/>
      <c r="W89" s="597"/>
    </row>
    <row r="90" spans="1:23" ht="15.75" x14ac:dyDescent="0.25">
      <c r="A90" s="20"/>
      <c r="B90" s="600"/>
      <c r="C90" s="603"/>
      <c r="D90" s="606"/>
      <c r="E90" s="585"/>
      <c r="F90" s="588"/>
      <c r="G90" s="588"/>
      <c r="H90" s="591"/>
      <c r="I90" s="49" t="s">
        <v>359</v>
      </c>
      <c r="J90" s="50"/>
      <c r="K90" s="51"/>
      <c r="L90" s="600"/>
      <c r="M90" s="603"/>
      <c r="N90" s="606"/>
      <c r="O90" s="585"/>
      <c r="P90" s="588"/>
      <c r="Q90" s="588"/>
      <c r="R90" s="591"/>
      <c r="S90" s="49" t="s">
        <v>359</v>
      </c>
      <c r="T90" s="50"/>
      <c r="U90" s="451"/>
      <c r="V90" s="594"/>
      <c r="W90" s="597"/>
    </row>
    <row r="91" spans="1:23" ht="15.75" x14ac:dyDescent="0.25">
      <c r="A91" s="20"/>
      <c r="B91" s="600"/>
      <c r="C91" s="603"/>
      <c r="D91" s="606"/>
      <c r="E91" s="585"/>
      <c r="F91" s="588"/>
      <c r="G91" s="588"/>
      <c r="H91" s="591"/>
      <c r="I91" s="49" t="s">
        <v>360</v>
      </c>
      <c r="J91" s="50"/>
      <c r="K91" s="51"/>
      <c r="L91" s="600"/>
      <c r="M91" s="603"/>
      <c r="N91" s="606"/>
      <c r="O91" s="585"/>
      <c r="P91" s="588"/>
      <c r="Q91" s="588"/>
      <c r="R91" s="591"/>
      <c r="S91" s="49" t="s">
        <v>360</v>
      </c>
      <c r="T91" s="50"/>
      <c r="U91" s="451"/>
      <c r="V91" s="594"/>
      <c r="W91" s="597"/>
    </row>
    <row r="92" spans="1:23" ht="15.75" x14ac:dyDescent="0.25">
      <c r="A92" s="20"/>
      <c r="B92" s="600"/>
      <c r="C92" s="603"/>
      <c r="D92" s="606"/>
      <c r="E92" s="585"/>
      <c r="F92" s="588"/>
      <c r="G92" s="588"/>
      <c r="H92" s="591"/>
      <c r="I92" s="49" t="s">
        <v>361</v>
      </c>
      <c r="J92" s="50"/>
      <c r="K92" s="51"/>
      <c r="L92" s="600"/>
      <c r="M92" s="603"/>
      <c r="N92" s="606"/>
      <c r="O92" s="585"/>
      <c r="P92" s="588"/>
      <c r="Q92" s="588"/>
      <c r="R92" s="591"/>
      <c r="S92" s="49" t="s">
        <v>361</v>
      </c>
      <c r="T92" s="50"/>
      <c r="U92" s="451"/>
      <c r="V92" s="594"/>
      <c r="W92" s="597"/>
    </row>
    <row r="93" spans="1:23" ht="15.75" x14ac:dyDescent="0.25">
      <c r="A93" s="20"/>
      <c r="B93" s="600"/>
      <c r="C93" s="603"/>
      <c r="D93" s="606"/>
      <c r="E93" s="585"/>
      <c r="F93" s="588"/>
      <c r="G93" s="588"/>
      <c r="H93" s="591"/>
      <c r="I93" s="49" t="s">
        <v>362</v>
      </c>
      <c r="J93" s="50"/>
      <c r="K93" s="51"/>
      <c r="L93" s="600"/>
      <c r="M93" s="603"/>
      <c r="N93" s="606"/>
      <c r="O93" s="585"/>
      <c r="P93" s="588"/>
      <c r="Q93" s="588"/>
      <c r="R93" s="591"/>
      <c r="S93" s="49" t="s">
        <v>362</v>
      </c>
      <c r="T93" s="50"/>
      <c r="U93" s="451"/>
      <c r="V93" s="594"/>
      <c r="W93" s="597"/>
    </row>
    <row r="94" spans="1:23" ht="15.75" x14ac:dyDescent="0.25">
      <c r="A94" s="20"/>
      <c r="B94" s="600"/>
      <c r="C94" s="603"/>
      <c r="D94" s="606"/>
      <c r="E94" s="585"/>
      <c r="F94" s="588"/>
      <c r="G94" s="588"/>
      <c r="H94" s="591"/>
      <c r="I94" s="49" t="s">
        <v>363</v>
      </c>
      <c r="J94" s="50"/>
      <c r="K94" s="51"/>
      <c r="L94" s="600"/>
      <c r="M94" s="603"/>
      <c r="N94" s="606"/>
      <c r="O94" s="585"/>
      <c r="P94" s="588"/>
      <c r="Q94" s="588"/>
      <c r="R94" s="591"/>
      <c r="S94" s="49" t="s">
        <v>363</v>
      </c>
      <c r="T94" s="50"/>
      <c r="U94" s="451"/>
      <c r="V94" s="594"/>
      <c r="W94" s="597"/>
    </row>
    <row r="95" spans="1:23" ht="16.5" thickBot="1" x14ac:dyDescent="0.3">
      <c r="A95" s="20"/>
      <c r="B95" s="613"/>
      <c r="C95" s="614"/>
      <c r="D95" s="615"/>
      <c r="E95" s="616"/>
      <c r="F95" s="588"/>
      <c r="G95" s="588"/>
      <c r="H95" s="591"/>
      <c r="I95" s="49" t="s">
        <v>364</v>
      </c>
      <c r="J95" s="50"/>
      <c r="K95" s="51"/>
      <c r="L95" s="613"/>
      <c r="M95" s="614"/>
      <c r="N95" s="615"/>
      <c r="O95" s="616"/>
      <c r="P95" s="588"/>
      <c r="Q95" s="588"/>
      <c r="R95" s="591"/>
      <c r="S95" s="49" t="s">
        <v>364</v>
      </c>
      <c r="T95" s="50"/>
      <c r="U95" s="451"/>
      <c r="V95" s="617"/>
      <c r="W95" s="598"/>
    </row>
    <row r="96" spans="1:23" ht="15.75" x14ac:dyDescent="0.25">
      <c r="A96" s="20"/>
      <c r="B96" s="599"/>
      <c r="C96" s="602"/>
      <c r="D96" s="605"/>
      <c r="E96" s="584"/>
      <c r="F96" s="587"/>
      <c r="G96" s="587"/>
      <c r="H96" s="590"/>
      <c r="I96" s="48" t="s">
        <v>355</v>
      </c>
      <c r="J96" s="428"/>
      <c r="K96" s="430"/>
      <c r="L96" s="599"/>
      <c r="M96" s="602"/>
      <c r="N96" s="605"/>
      <c r="O96" s="584"/>
      <c r="P96" s="587"/>
      <c r="Q96" s="587"/>
      <c r="R96" s="590"/>
      <c r="S96" s="48" t="s">
        <v>355</v>
      </c>
      <c r="T96" s="428"/>
      <c r="U96" s="441"/>
      <c r="V96" s="593" t="str">
        <f>IFERROR(IF(C96='Defaults &lt;HIDE&gt;'!$H$11,D96*E96*0.746*F96/G96*H96, 1/(1/(E96*0.746*((K96*J96^3)+(K97*J97^3)+(K98*J98^3)+(K99*J99^3)+(K100*J100^3)+(K101*J101^3)+(K102*J102^3)+(K103*J103^3)+(K104*J104^3)+(K105*J105^3))))),"")</f>
        <v/>
      </c>
      <c r="W96" s="596" t="str">
        <f>IFERROR(IF(M96='Defaults &lt;HIDE&gt;'!$H$11,N96*O96*0.746*P96/Q96*R96, 1/(1/(O96*0.746*((U96*T96^3)+(U97*T97^3)+(U98*T98^3)+(U99*T99^3)+(U100*T100^3)+(U101*T101^3)+(U102*T102^3)+(U103*T103^3)+(U104*T104^3)+(U105*T105^3))))),"")</f>
        <v/>
      </c>
    </row>
    <row r="97" spans="1:23" ht="15.75" x14ac:dyDescent="0.25">
      <c r="A97" s="20"/>
      <c r="B97" s="600"/>
      <c r="C97" s="603"/>
      <c r="D97" s="606"/>
      <c r="E97" s="585"/>
      <c r="F97" s="588"/>
      <c r="G97" s="588"/>
      <c r="H97" s="591"/>
      <c r="I97" s="49" t="s">
        <v>356</v>
      </c>
      <c r="J97" s="50"/>
      <c r="K97" s="51"/>
      <c r="L97" s="600"/>
      <c r="M97" s="603"/>
      <c r="N97" s="606"/>
      <c r="O97" s="585"/>
      <c r="P97" s="588"/>
      <c r="Q97" s="588"/>
      <c r="R97" s="591"/>
      <c r="S97" s="49" t="s">
        <v>356</v>
      </c>
      <c r="T97" s="50"/>
      <c r="U97" s="451"/>
      <c r="V97" s="594"/>
      <c r="W97" s="597"/>
    </row>
    <row r="98" spans="1:23" ht="15.75" x14ac:dyDescent="0.25">
      <c r="A98" s="20"/>
      <c r="B98" s="600"/>
      <c r="C98" s="603"/>
      <c r="D98" s="606"/>
      <c r="E98" s="585"/>
      <c r="F98" s="588"/>
      <c r="G98" s="588"/>
      <c r="H98" s="591"/>
      <c r="I98" s="49" t="s">
        <v>357</v>
      </c>
      <c r="J98" s="50"/>
      <c r="K98" s="51"/>
      <c r="L98" s="600"/>
      <c r="M98" s="603"/>
      <c r="N98" s="606"/>
      <c r="O98" s="585"/>
      <c r="P98" s="588"/>
      <c r="Q98" s="588"/>
      <c r="R98" s="591"/>
      <c r="S98" s="49" t="s">
        <v>357</v>
      </c>
      <c r="T98" s="50"/>
      <c r="U98" s="451"/>
      <c r="V98" s="594"/>
      <c r="W98" s="597"/>
    </row>
    <row r="99" spans="1:23" ht="15.75" x14ac:dyDescent="0.25">
      <c r="A99" s="20"/>
      <c r="B99" s="600"/>
      <c r="C99" s="603"/>
      <c r="D99" s="606"/>
      <c r="E99" s="585"/>
      <c r="F99" s="588"/>
      <c r="G99" s="588"/>
      <c r="H99" s="591"/>
      <c r="I99" s="49" t="s">
        <v>358</v>
      </c>
      <c r="J99" s="50"/>
      <c r="K99" s="51"/>
      <c r="L99" s="600"/>
      <c r="M99" s="603"/>
      <c r="N99" s="606"/>
      <c r="O99" s="585"/>
      <c r="P99" s="588"/>
      <c r="Q99" s="588"/>
      <c r="R99" s="591"/>
      <c r="S99" s="49" t="s">
        <v>358</v>
      </c>
      <c r="T99" s="50"/>
      <c r="U99" s="451"/>
      <c r="V99" s="594"/>
      <c r="W99" s="597"/>
    </row>
    <row r="100" spans="1:23" ht="15.75" x14ac:dyDescent="0.25">
      <c r="A100" s="20"/>
      <c r="B100" s="600"/>
      <c r="C100" s="603"/>
      <c r="D100" s="606"/>
      <c r="E100" s="585"/>
      <c r="F100" s="588"/>
      <c r="G100" s="588"/>
      <c r="H100" s="591"/>
      <c r="I100" s="49" t="s">
        <v>359</v>
      </c>
      <c r="J100" s="50"/>
      <c r="K100" s="51"/>
      <c r="L100" s="600"/>
      <c r="M100" s="603"/>
      <c r="N100" s="606"/>
      <c r="O100" s="585"/>
      <c r="P100" s="588"/>
      <c r="Q100" s="588"/>
      <c r="R100" s="591"/>
      <c r="S100" s="49" t="s">
        <v>359</v>
      </c>
      <c r="T100" s="50"/>
      <c r="U100" s="451"/>
      <c r="V100" s="594"/>
      <c r="W100" s="597"/>
    </row>
    <row r="101" spans="1:23" ht="15.75" x14ac:dyDescent="0.25">
      <c r="A101" s="20"/>
      <c r="B101" s="600"/>
      <c r="C101" s="603"/>
      <c r="D101" s="606"/>
      <c r="E101" s="585"/>
      <c r="F101" s="588"/>
      <c r="G101" s="588"/>
      <c r="H101" s="591"/>
      <c r="I101" s="49" t="s">
        <v>360</v>
      </c>
      <c r="J101" s="50"/>
      <c r="K101" s="51"/>
      <c r="L101" s="600"/>
      <c r="M101" s="603"/>
      <c r="N101" s="606"/>
      <c r="O101" s="585"/>
      <c r="P101" s="588"/>
      <c r="Q101" s="588"/>
      <c r="R101" s="591"/>
      <c r="S101" s="49" t="s">
        <v>360</v>
      </c>
      <c r="T101" s="50"/>
      <c r="U101" s="451"/>
      <c r="V101" s="594"/>
      <c r="W101" s="597"/>
    </row>
    <row r="102" spans="1:23" ht="15.75" x14ac:dyDescent="0.25">
      <c r="A102" s="20"/>
      <c r="B102" s="600"/>
      <c r="C102" s="603"/>
      <c r="D102" s="606"/>
      <c r="E102" s="585"/>
      <c r="F102" s="588"/>
      <c r="G102" s="588"/>
      <c r="H102" s="591"/>
      <c r="I102" s="49" t="s">
        <v>361</v>
      </c>
      <c r="J102" s="50"/>
      <c r="K102" s="51"/>
      <c r="L102" s="600"/>
      <c r="M102" s="603"/>
      <c r="N102" s="606"/>
      <c r="O102" s="585"/>
      <c r="P102" s="588"/>
      <c r="Q102" s="588"/>
      <c r="R102" s="591"/>
      <c r="S102" s="49" t="s">
        <v>361</v>
      </c>
      <c r="T102" s="50"/>
      <c r="U102" s="451"/>
      <c r="V102" s="594"/>
      <c r="W102" s="597"/>
    </row>
    <row r="103" spans="1:23" ht="15.75" x14ac:dyDescent="0.25">
      <c r="A103" s="20"/>
      <c r="B103" s="600"/>
      <c r="C103" s="603"/>
      <c r="D103" s="606"/>
      <c r="E103" s="585"/>
      <c r="F103" s="588"/>
      <c r="G103" s="588"/>
      <c r="H103" s="591"/>
      <c r="I103" s="49" t="s">
        <v>362</v>
      </c>
      <c r="J103" s="50"/>
      <c r="K103" s="51"/>
      <c r="L103" s="600"/>
      <c r="M103" s="603"/>
      <c r="N103" s="606"/>
      <c r="O103" s="585"/>
      <c r="P103" s="588"/>
      <c r="Q103" s="588"/>
      <c r="R103" s="591"/>
      <c r="S103" s="49" t="s">
        <v>362</v>
      </c>
      <c r="T103" s="50"/>
      <c r="U103" s="451"/>
      <c r="V103" s="594"/>
      <c r="W103" s="597"/>
    </row>
    <row r="104" spans="1:23" ht="15.75" x14ac:dyDescent="0.25">
      <c r="A104" s="20"/>
      <c r="B104" s="600"/>
      <c r="C104" s="603"/>
      <c r="D104" s="606"/>
      <c r="E104" s="585"/>
      <c r="F104" s="588"/>
      <c r="G104" s="588"/>
      <c r="H104" s="591"/>
      <c r="I104" s="49" t="s">
        <v>363</v>
      </c>
      <c r="J104" s="50"/>
      <c r="K104" s="51"/>
      <c r="L104" s="600"/>
      <c r="M104" s="603"/>
      <c r="N104" s="606"/>
      <c r="O104" s="585"/>
      <c r="P104" s="588"/>
      <c r="Q104" s="588"/>
      <c r="R104" s="591"/>
      <c r="S104" s="49" t="s">
        <v>363</v>
      </c>
      <c r="T104" s="50"/>
      <c r="U104" s="451"/>
      <c r="V104" s="594"/>
      <c r="W104" s="597"/>
    </row>
    <row r="105" spans="1:23" ht="16.5" thickBot="1" x14ac:dyDescent="0.3">
      <c r="A105" s="20"/>
      <c r="B105" s="613"/>
      <c r="C105" s="614"/>
      <c r="D105" s="615"/>
      <c r="E105" s="616"/>
      <c r="F105" s="588"/>
      <c r="G105" s="588"/>
      <c r="H105" s="591"/>
      <c r="I105" s="49" t="s">
        <v>364</v>
      </c>
      <c r="J105" s="50"/>
      <c r="K105" s="51"/>
      <c r="L105" s="613"/>
      <c r="M105" s="614"/>
      <c r="N105" s="615"/>
      <c r="O105" s="616"/>
      <c r="P105" s="588"/>
      <c r="Q105" s="588"/>
      <c r="R105" s="591"/>
      <c r="S105" s="49" t="s">
        <v>364</v>
      </c>
      <c r="T105" s="50"/>
      <c r="U105" s="451"/>
      <c r="V105" s="617"/>
      <c r="W105" s="598"/>
    </row>
    <row r="106" spans="1:23" ht="15.75" x14ac:dyDescent="0.25">
      <c r="A106" s="20"/>
      <c r="B106" s="599"/>
      <c r="C106" s="602"/>
      <c r="D106" s="605"/>
      <c r="E106" s="584"/>
      <c r="F106" s="587"/>
      <c r="G106" s="587"/>
      <c r="H106" s="590"/>
      <c r="I106" s="48" t="s">
        <v>355</v>
      </c>
      <c r="J106" s="428"/>
      <c r="K106" s="430"/>
      <c r="L106" s="599"/>
      <c r="M106" s="602"/>
      <c r="N106" s="605"/>
      <c r="O106" s="584"/>
      <c r="P106" s="587"/>
      <c r="Q106" s="587"/>
      <c r="R106" s="590"/>
      <c r="S106" s="48" t="s">
        <v>355</v>
      </c>
      <c r="T106" s="428"/>
      <c r="U106" s="441"/>
      <c r="V106" s="593" t="str">
        <f>IFERROR(IF(C106='Defaults &lt;HIDE&gt;'!$H$11,D106*E106*0.746*F106/G106*H106, 1/(1/(E106*0.746*((K106*J106^3)+(K107*J107^3)+(K108*J108^3)+(K109*J109^3)+(K110*J110^3)+(K111*J111^3)+(K112*J112^3)+(K113*J113^3)+(K114*J114^3)+(K115*J115^3))))),"")</f>
        <v/>
      </c>
      <c r="W106" s="596" t="str">
        <f>IFERROR(IF(M106='Defaults &lt;HIDE&gt;'!$H$11,N106*O106*0.746*P106/Q106*R106, 1/(1/(O106*0.746*((U106*T106^3)+(U107*T107^3)+(U108*T108^3)+(U109*T109^3)+(U110*T110^3)+(U111*T111^3)+(U112*T112^3)+(U113*T113^3)+(U114*T114^3)+(U115*T115^3))))),"")</f>
        <v/>
      </c>
    </row>
    <row r="107" spans="1:23" ht="15.75" x14ac:dyDescent="0.25">
      <c r="A107" s="20"/>
      <c r="B107" s="600"/>
      <c r="C107" s="603"/>
      <c r="D107" s="606"/>
      <c r="E107" s="585"/>
      <c r="F107" s="588"/>
      <c r="G107" s="588"/>
      <c r="H107" s="591"/>
      <c r="I107" s="49" t="s">
        <v>356</v>
      </c>
      <c r="J107" s="50"/>
      <c r="K107" s="51"/>
      <c r="L107" s="600"/>
      <c r="M107" s="603"/>
      <c r="N107" s="606"/>
      <c r="O107" s="585"/>
      <c r="P107" s="588"/>
      <c r="Q107" s="588"/>
      <c r="R107" s="591"/>
      <c r="S107" s="49" t="s">
        <v>356</v>
      </c>
      <c r="T107" s="50"/>
      <c r="U107" s="451"/>
      <c r="V107" s="594"/>
      <c r="W107" s="597"/>
    </row>
    <row r="108" spans="1:23" ht="15.75" x14ac:dyDescent="0.25">
      <c r="A108" s="20"/>
      <c r="B108" s="600"/>
      <c r="C108" s="603"/>
      <c r="D108" s="606"/>
      <c r="E108" s="585"/>
      <c r="F108" s="588"/>
      <c r="G108" s="588"/>
      <c r="H108" s="591"/>
      <c r="I108" s="49" t="s">
        <v>357</v>
      </c>
      <c r="J108" s="50"/>
      <c r="K108" s="51"/>
      <c r="L108" s="600"/>
      <c r="M108" s="603"/>
      <c r="N108" s="606"/>
      <c r="O108" s="585"/>
      <c r="P108" s="588"/>
      <c r="Q108" s="588"/>
      <c r="R108" s="591"/>
      <c r="S108" s="49" t="s">
        <v>357</v>
      </c>
      <c r="T108" s="50"/>
      <c r="U108" s="451"/>
      <c r="V108" s="594"/>
      <c r="W108" s="597"/>
    </row>
    <row r="109" spans="1:23" ht="15.75" x14ac:dyDescent="0.25">
      <c r="A109" s="20"/>
      <c r="B109" s="600"/>
      <c r="C109" s="603"/>
      <c r="D109" s="606"/>
      <c r="E109" s="585"/>
      <c r="F109" s="588"/>
      <c r="G109" s="588"/>
      <c r="H109" s="591"/>
      <c r="I109" s="49" t="s">
        <v>358</v>
      </c>
      <c r="J109" s="50"/>
      <c r="K109" s="51"/>
      <c r="L109" s="600"/>
      <c r="M109" s="603"/>
      <c r="N109" s="606"/>
      <c r="O109" s="585"/>
      <c r="P109" s="588"/>
      <c r="Q109" s="588"/>
      <c r="R109" s="591"/>
      <c r="S109" s="49" t="s">
        <v>358</v>
      </c>
      <c r="T109" s="50"/>
      <c r="U109" s="451"/>
      <c r="V109" s="594"/>
      <c r="W109" s="597"/>
    </row>
    <row r="110" spans="1:23" ht="15.75" x14ac:dyDescent="0.25">
      <c r="A110" s="20"/>
      <c r="B110" s="600"/>
      <c r="C110" s="603"/>
      <c r="D110" s="606"/>
      <c r="E110" s="585"/>
      <c r="F110" s="588"/>
      <c r="G110" s="588"/>
      <c r="H110" s="591"/>
      <c r="I110" s="49" t="s">
        <v>359</v>
      </c>
      <c r="J110" s="50"/>
      <c r="K110" s="51"/>
      <c r="L110" s="600"/>
      <c r="M110" s="603"/>
      <c r="N110" s="606"/>
      <c r="O110" s="585"/>
      <c r="P110" s="588"/>
      <c r="Q110" s="588"/>
      <c r="R110" s="591"/>
      <c r="S110" s="49" t="s">
        <v>359</v>
      </c>
      <c r="T110" s="50"/>
      <c r="U110" s="451"/>
      <c r="V110" s="594"/>
      <c r="W110" s="597"/>
    </row>
    <row r="111" spans="1:23" ht="15.75" x14ac:dyDescent="0.25">
      <c r="A111" s="20"/>
      <c r="B111" s="600"/>
      <c r="C111" s="603"/>
      <c r="D111" s="606"/>
      <c r="E111" s="585"/>
      <c r="F111" s="588"/>
      <c r="G111" s="588"/>
      <c r="H111" s="591"/>
      <c r="I111" s="49" t="s">
        <v>360</v>
      </c>
      <c r="J111" s="50"/>
      <c r="K111" s="51"/>
      <c r="L111" s="600"/>
      <c r="M111" s="603"/>
      <c r="N111" s="606"/>
      <c r="O111" s="585"/>
      <c r="P111" s="588"/>
      <c r="Q111" s="588"/>
      <c r="R111" s="591"/>
      <c r="S111" s="49" t="s">
        <v>360</v>
      </c>
      <c r="T111" s="50"/>
      <c r="U111" s="451"/>
      <c r="V111" s="594"/>
      <c r="W111" s="597"/>
    </row>
    <row r="112" spans="1:23" ht="15.75" x14ac:dyDescent="0.25">
      <c r="A112" s="20"/>
      <c r="B112" s="600"/>
      <c r="C112" s="603"/>
      <c r="D112" s="606"/>
      <c r="E112" s="585"/>
      <c r="F112" s="588"/>
      <c r="G112" s="588"/>
      <c r="H112" s="591"/>
      <c r="I112" s="49" t="s">
        <v>361</v>
      </c>
      <c r="J112" s="50"/>
      <c r="K112" s="51"/>
      <c r="L112" s="600"/>
      <c r="M112" s="603"/>
      <c r="N112" s="606"/>
      <c r="O112" s="585"/>
      <c r="P112" s="588"/>
      <c r="Q112" s="588"/>
      <c r="R112" s="591"/>
      <c r="S112" s="49" t="s">
        <v>361</v>
      </c>
      <c r="T112" s="50"/>
      <c r="U112" s="451"/>
      <c r="V112" s="594"/>
      <c r="W112" s="597"/>
    </row>
    <row r="113" spans="1:23" ht="15.75" x14ac:dyDescent="0.25">
      <c r="A113" s="20"/>
      <c r="B113" s="600"/>
      <c r="C113" s="603"/>
      <c r="D113" s="606"/>
      <c r="E113" s="585"/>
      <c r="F113" s="588"/>
      <c r="G113" s="588"/>
      <c r="H113" s="591"/>
      <c r="I113" s="49" t="s">
        <v>362</v>
      </c>
      <c r="J113" s="50"/>
      <c r="K113" s="51"/>
      <c r="L113" s="600"/>
      <c r="M113" s="603"/>
      <c r="N113" s="606"/>
      <c r="O113" s="585"/>
      <c r="P113" s="588"/>
      <c r="Q113" s="588"/>
      <c r="R113" s="591"/>
      <c r="S113" s="49" t="s">
        <v>362</v>
      </c>
      <c r="T113" s="50"/>
      <c r="U113" s="451"/>
      <c r="V113" s="594"/>
      <c r="W113" s="597"/>
    </row>
    <row r="114" spans="1:23" ht="15.75" x14ac:dyDescent="0.25">
      <c r="A114" s="20"/>
      <c r="B114" s="600"/>
      <c r="C114" s="603"/>
      <c r="D114" s="606"/>
      <c r="E114" s="585"/>
      <c r="F114" s="588"/>
      <c r="G114" s="588"/>
      <c r="H114" s="591"/>
      <c r="I114" s="49" t="s">
        <v>363</v>
      </c>
      <c r="J114" s="50"/>
      <c r="K114" s="51"/>
      <c r="L114" s="600"/>
      <c r="M114" s="603"/>
      <c r="N114" s="606"/>
      <c r="O114" s="585"/>
      <c r="P114" s="588"/>
      <c r="Q114" s="588"/>
      <c r="R114" s="591"/>
      <c r="S114" s="49" t="s">
        <v>363</v>
      </c>
      <c r="T114" s="50"/>
      <c r="U114" s="451"/>
      <c r="V114" s="594"/>
      <c r="W114" s="597"/>
    </row>
    <row r="115" spans="1:23" ht="16.5" thickBot="1" x14ac:dyDescent="0.3">
      <c r="A115" s="20"/>
      <c r="B115" s="601"/>
      <c r="C115" s="604"/>
      <c r="D115" s="607"/>
      <c r="E115" s="586"/>
      <c r="F115" s="589"/>
      <c r="G115" s="589"/>
      <c r="H115" s="592"/>
      <c r="I115" s="52" t="s">
        <v>364</v>
      </c>
      <c r="J115" s="53"/>
      <c r="K115" s="54"/>
      <c r="L115" s="601"/>
      <c r="M115" s="604"/>
      <c r="N115" s="607"/>
      <c r="O115" s="586"/>
      <c r="P115" s="589"/>
      <c r="Q115" s="589"/>
      <c r="R115" s="592"/>
      <c r="S115" s="52" t="s">
        <v>364</v>
      </c>
      <c r="T115" s="53"/>
      <c r="U115" s="462"/>
      <c r="V115" s="595"/>
      <c r="W115" s="598"/>
    </row>
    <row r="116" spans="1:23" ht="15.75" hidden="1" x14ac:dyDescent="0.25">
      <c r="A116" s="20"/>
      <c r="B116" s="599"/>
      <c r="C116" s="602"/>
      <c r="D116" s="605"/>
      <c r="E116" s="584"/>
      <c r="F116" s="587"/>
      <c r="G116" s="587"/>
      <c r="H116" s="590"/>
      <c r="I116" s="48" t="s">
        <v>355</v>
      </c>
      <c r="J116" s="428"/>
      <c r="K116" s="430"/>
      <c r="L116" s="599"/>
      <c r="M116" s="602"/>
      <c r="N116" s="605"/>
      <c r="O116" s="584"/>
      <c r="P116" s="587"/>
      <c r="Q116" s="587"/>
      <c r="R116" s="590"/>
      <c r="S116" s="48" t="s">
        <v>355</v>
      </c>
      <c r="T116" s="428"/>
      <c r="U116" s="441"/>
      <c r="V116" s="593" t="str">
        <f>IFERROR(IF(C116='Defaults &lt;HIDE&gt;'!$H$11,D116*E116*0.746*F116/G116*H116, 1/(1/(E116*0.746*((K116*J116^3)+(K117*J117^3)+(K118*J118^3)+(K119*J119^3)+(K120*J120^3)+(K121*J121^3)+(K122*J122^3)+(K123*J123^3)+(K124*J124^3)+(K125*J125^3))))),"")</f>
        <v/>
      </c>
      <c r="W116" s="596" t="str">
        <f>IFERROR(IF(M116='Defaults &lt;HIDE&gt;'!$H$11,N116*O116*0.746*P116/Q116*R116, 1/(1/(O116*0.746*((U116*T116^3)+(U117*T117^3)+(U118*T118^3)+(U119*T119^3)+(U120*T120^3)+(U121*T121^3)+(U122*T122^3)+(U123*T123^3)+(U124*T124^3)+(U125*T125^3))))),"")</f>
        <v/>
      </c>
    </row>
    <row r="117" spans="1:23" ht="15.75" hidden="1" x14ac:dyDescent="0.25">
      <c r="A117" s="20"/>
      <c r="B117" s="600"/>
      <c r="C117" s="603"/>
      <c r="D117" s="606"/>
      <c r="E117" s="585"/>
      <c r="F117" s="588"/>
      <c r="G117" s="588"/>
      <c r="H117" s="591"/>
      <c r="I117" s="49" t="s">
        <v>356</v>
      </c>
      <c r="J117" s="50"/>
      <c r="K117" s="51"/>
      <c r="L117" s="600"/>
      <c r="M117" s="603"/>
      <c r="N117" s="606"/>
      <c r="O117" s="585"/>
      <c r="P117" s="588"/>
      <c r="Q117" s="588"/>
      <c r="R117" s="591"/>
      <c r="S117" s="49" t="s">
        <v>356</v>
      </c>
      <c r="T117" s="50"/>
      <c r="U117" s="451"/>
      <c r="V117" s="594"/>
      <c r="W117" s="597"/>
    </row>
    <row r="118" spans="1:23" ht="15.75" hidden="1" x14ac:dyDescent="0.25">
      <c r="A118" s="20"/>
      <c r="B118" s="600"/>
      <c r="C118" s="603"/>
      <c r="D118" s="606"/>
      <c r="E118" s="585"/>
      <c r="F118" s="588"/>
      <c r="G118" s="588"/>
      <c r="H118" s="591"/>
      <c r="I118" s="49" t="s">
        <v>357</v>
      </c>
      <c r="J118" s="50"/>
      <c r="K118" s="51"/>
      <c r="L118" s="600"/>
      <c r="M118" s="603"/>
      <c r="N118" s="606"/>
      <c r="O118" s="585"/>
      <c r="P118" s="588"/>
      <c r="Q118" s="588"/>
      <c r="R118" s="591"/>
      <c r="S118" s="49" t="s">
        <v>357</v>
      </c>
      <c r="T118" s="50"/>
      <c r="U118" s="451"/>
      <c r="V118" s="594"/>
      <c r="W118" s="597"/>
    </row>
    <row r="119" spans="1:23" ht="15.75" hidden="1" x14ac:dyDescent="0.25">
      <c r="A119" s="20"/>
      <c r="B119" s="600"/>
      <c r="C119" s="603"/>
      <c r="D119" s="606"/>
      <c r="E119" s="585"/>
      <c r="F119" s="588"/>
      <c r="G119" s="588"/>
      <c r="H119" s="591"/>
      <c r="I119" s="49" t="s">
        <v>358</v>
      </c>
      <c r="J119" s="50"/>
      <c r="K119" s="51"/>
      <c r="L119" s="600"/>
      <c r="M119" s="603"/>
      <c r="N119" s="606"/>
      <c r="O119" s="585"/>
      <c r="P119" s="588"/>
      <c r="Q119" s="588"/>
      <c r="R119" s="591"/>
      <c r="S119" s="49" t="s">
        <v>358</v>
      </c>
      <c r="T119" s="50"/>
      <c r="U119" s="451"/>
      <c r="V119" s="594"/>
      <c r="W119" s="597"/>
    </row>
    <row r="120" spans="1:23" ht="15.75" hidden="1" x14ac:dyDescent="0.25">
      <c r="A120" s="20"/>
      <c r="B120" s="600"/>
      <c r="C120" s="603"/>
      <c r="D120" s="606"/>
      <c r="E120" s="585"/>
      <c r="F120" s="588"/>
      <c r="G120" s="588"/>
      <c r="H120" s="591"/>
      <c r="I120" s="49" t="s">
        <v>359</v>
      </c>
      <c r="J120" s="50"/>
      <c r="K120" s="51"/>
      <c r="L120" s="600"/>
      <c r="M120" s="603"/>
      <c r="N120" s="606"/>
      <c r="O120" s="585"/>
      <c r="P120" s="588"/>
      <c r="Q120" s="588"/>
      <c r="R120" s="591"/>
      <c r="S120" s="49" t="s">
        <v>359</v>
      </c>
      <c r="T120" s="50"/>
      <c r="U120" s="451"/>
      <c r="V120" s="594"/>
      <c r="W120" s="597"/>
    </row>
    <row r="121" spans="1:23" ht="15.75" hidden="1" x14ac:dyDescent="0.25">
      <c r="A121" s="20"/>
      <c r="B121" s="600"/>
      <c r="C121" s="603"/>
      <c r="D121" s="606"/>
      <c r="E121" s="585"/>
      <c r="F121" s="588"/>
      <c r="G121" s="588"/>
      <c r="H121" s="591"/>
      <c r="I121" s="49" t="s">
        <v>360</v>
      </c>
      <c r="J121" s="50"/>
      <c r="K121" s="51"/>
      <c r="L121" s="600"/>
      <c r="M121" s="603"/>
      <c r="N121" s="606"/>
      <c r="O121" s="585"/>
      <c r="P121" s="588"/>
      <c r="Q121" s="588"/>
      <c r="R121" s="591"/>
      <c r="S121" s="49" t="s">
        <v>360</v>
      </c>
      <c r="T121" s="50"/>
      <c r="U121" s="451"/>
      <c r="V121" s="594"/>
      <c r="W121" s="597"/>
    </row>
    <row r="122" spans="1:23" ht="15.75" hidden="1" x14ac:dyDescent="0.25">
      <c r="A122" s="20"/>
      <c r="B122" s="600"/>
      <c r="C122" s="603"/>
      <c r="D122" s="606"/>
      <c r="E122" s="585"/>
      <c r="F122" s="588"/>
      <c r="G122" s="588"/>
      <c r="H122" s="591"/>
      <c r="I122" s="49" t="s">
        <v>361</v>
      </c>
      <c r="J122" s="50"/>
      <c r="K122" s="51"/>
      <c r="L122" s="600"/>
      <c r="M122" s="603"/>
      <c r="N122" s="606"/>
      <c r="O122" s="585"/>
      <c r="P122" s="588"/>
      <c r="Q122" s="588"/>
      <c r="R122" s="591"/>
      <c r="S122" s="49" t="s">
        <v>361</v>
      </c>
      <c r="T122" s="50"/>
      <c r="U122" s="451"/>
      <c r="V122" s="594"/>
      <c r="W122" s="597"/>
    </row>
    <row r="123" spans="1:23" ht="15.75" hidden="1" x14ac:dyDescent="0.25">
      <c r="A123" s="20"/>
      <c r="B123" s="600"/>
      <c r="C123" s="603"/>
      <c r="D123" s="606"/>
      <c r="E123" s="585"/>
      <c r="F123" s="588"/>
      <c r="G123" s="588"/>
      <c r="H123" s="591"/>
      <c r="I123" s="49" t="s">
        <v>362</v>
      </c>
      <c r="J123" s="50"/>
      <c r="K123" s="51"/>
      <c r="L123" s="600"/>
      <c r="M123" s="603"/>
      <c r="N123" s="606"/>
      <c r="O123" s="585"/>
      <c r="P123" s="588"/>
      <c r="Q123" s="588"/>
      <c r="R123" s="591"/>
      <c r="S123" s="49" t="s">
        <v>362</v>
      </c>
      <c r="T123" s="50"/>
      <c r="U123" s="451"/>
      <c r="V123" s="594"/>
      <c r="W123" s="597"/>
    </row>
    <row r="124" spans="1:23" ht="15.75" hidden="1" x14ac:dyDescent="0.25">
      <c r="A124" s="20"/>
      <c r="B124" s="600"/>
      <c r="C124" s="603"/>
      <c r="D124" s="606"/>
      <c r="E124" s="585"/>
      <c r="F124" s="588"/>
      <c r="G124" s="588"/>
      <c r="H124" s="591"/>
      <c r="I124" s="49" t="s">
        <v>363</v>
      </c>
      <c r="J124" s="50"/>
      <c r="K124" s="51"/>
      <c r="L124" s="600"/>
      <c r="M124" s="603"/>
      <c r="N124" s="606"/>
      <c r="O124" s="585"/>
      <c r="P124" s="588"/>
      <c r="Q124" s="588"/>
      <c r="R124" s="591"/>
      <c r="S124" s="49" t="s">
        <v>363</v>
      </c>
      <c r="T124" s="50"/>
      <c r="U124" s="451"/>
      <c r="V124" s="594"/>
      <c r="W124" s="597"/>
    </row>
    <row r="125" spans="1:23" ht="16.5" hidden="1" thickBot="1" x14ac:dyDescent="0.3">
      <c r="A125" s="20"/>
      <c r="B125" s="601"/>
      <c r="C125" s="604"/>
      <c r="D125" s="607"/>
      <c r="E125" s="586"/>
      <c r="F125" s="589"/>
      <c r="G125" s="589"/>
      <c r="H125" s="592"/>
      <c r="I125" s="52" t="s">
        <v>364</v>
      </c>
      <c r="J125" s="53"/>
      <c r="K125" s="54"/>
      <c r="L125" s="601"/>
      <c r="M125" s="604"/>
      <c r="N125" s="607"/>
      <c r="O125" s="586"/>
      <c r="P125" s="589"/>
      <c r="Q125" s="589"/>
      <c r="R125" s="592"/>
      <c r="S125" s="52" t="s">
        <v>364</v>
      </c>
      <c r="T125" s="53"/>
      <c r="U125" s="462"/>
      <c r="V125" s="595"/>
      <c r="W125" s="598"/>
    </row>
    <row r="126" spans="1:23" ht="15.75" hidden="1" x14ac:dyDescent="0.25">
      <c r="A126" s="20"/>
      <c r="B126" s="599"/>
      <c r="C126" s="602"/>
      <c r="D126" s="605"/>
      <c r="E126" s="584"/>
      <c r="F126" s="587"/>
      <c r="G126" s="587"/>
      <c r="H126" s="590"/>
      <c r="I126" s="48" t="s">
        <v>355</v>
      </c>
      <c r="J126" s="428"/>
      <c r="K126" s="430"/>
      <c r="L126" s="599"/>
      <c r="M126" s="602"/>
      <c r="N126" s="605"/>
      <c r="O126" s="584"/>
      <c r="P126" s="587"/>
      <c r="Q126" s="587"/>
      <c r="R126" s="590"/>
      <c r="S126" s="48" t="s">
        <v>355</v>
      </c>
      <c r="T126" s="428"/>
      <c r="U126" s="441"/>
      <c r="V126" s="593" t="str">
        <f>IFERROR(IF(C126='Defaults &lt;HIDE&gt;'!$H$11,D126*E126*0.746*F126/G126*H126, 1/(1/(E126*0.746*((K126*J126^3)+(K127*J127^3)+(K128*J128^3)+(K129*J129^3)+(K130*J130^3)+(K131*J131^3)+(K132*J132^3)+(K133*J133^3)+(K134*J134^3)+(K135*J135^3))))),"")</f>
        <v/>
      </c>
      <c r="W126" s="596" t="str">
        <f>IFERROR(IF(M126='Defaults &lt;HIDE&gt;'!$H$11,N126*O126*0.746*P126/Q126*R126, 1/(1/(O126*0.746*((U126*T126^3)+(U127*T127^3)+(U128*T128^3)+(U129*T129^3)+(U130*T130^3)+(U131*T131^3)+(U132*T132^3)+(U133*T133^3)+(U134*T134^3)+(U135*T135^3))))),"")</f>
        <v/>
      </c>
    </row>
    <row r="127" spans="1:23" ht="15.75" hidden="1" x14ac:dyDescent="0.25">
      <c r="A127" s="20"/>
      <c r="B127" s="600"/>
      <c r="C127" s="603"/>
      <c r="D127" s="606"/>
      <c r="E127" s="585"/>
      <c r="F127" s="588"/>
      <c r="G127" s="588"/>
      <c r="H127" s="591"/>
      <c r="I127" s="49" t="s">
        <v>356</v>
      </c>
      <c r="J127" s="50"/>
      <c r="K127" s="51"/>
      <c r="L127" s="600"/>
      <c r="M127" s="603"/>
      <c r="N127" s="606"/>
      <c r="O127" s="585"/>
      <c r="P127" s="588"/>
      <c r="Q127" s="588"/>
      <c r="R127" s="591"/>
      <c r="S127" s="49" t="s">
        <v>356</v>
      </c>
      <c r="T127" s="50"/>
      <c r="U127" s="451"/>
      <c r="V127" s="594"/>
      <c r="W127" s="597"/>
    </row>
    <row r="128" spans="1:23" ht="15.75" hidden="1" x14ac:dyDescent="0.25">
      <c r="A128" s="20"/>
      <c r="B128" s="600"/>
      <c r="C128" s="603"/>
      <c r="D128" s="606"/>
      <c r="E128" s="585"/>
      <c r="F128" s="588"/>
      <c r="G128" s="588"/>
      <c r="H128" s="591"/>
      <c r="I128" s="49" t="s">
        <v>357</v>
      </c>
      <c r="J128" s="50"/>
      <c r="K128" s="51"/>
      <c r="L128" s="600"/>
      <c r="M128" s="603"/>
      <c r="N128" s="606"/>
      <c r="O128" s="585"/>
      <c r="P128" s="588"/>
      <c r="Q128" s="588"/>
      <c r="R128" s="591"/>
      <c r="S128" s="49" t="s">
        <v>357</v>
      </c>
      <c r="T128" s="50"/>
      <c r="U128" s="451"/>
      <c r="V128" s="594"/>
      <c r="W128" s="597"/>
    </row>
    <row r="129" spans="1:23" ht="15.75" hidden="1" x14ac:dyDescent="0.25">
      <c r="A129" s="20"/>
      <c r="B129" s="600"/>
      <c r="C129" s="603"/>
      <c r="D129" s="606"/>
      <c r="E129" s="585"/>
      <c r="F129" s="588"/>
      <c r="G129" s="588"/>
      <c r="H129" s="591"/>
      <c r="I129" s="49" t="s">
        <v>358</v>
      </c>
      <c r="J129" s="50"/>
      <c r="K129" s="51"/>
      <c r="L129" s="600"/>
      <c r="M129" s="603"/>
      <c r="N129" s="606"/>
      <c r="O129" s="585"/>
      <c r="P129" s="588"/>
      <c r="Q129" s="588"/>
      <c r="R129" s="591"/>
      <c r="S129" s="49" t="s">
        <v>358</v>
      </c>
      <c r="T129" s="50"/>
      <c r="U129" s="451"/>
      <c r="V129" s="594"/>
      <c r="W129" s="597"/>
    </row>
    <row r="130" spans="1:23" ht="15.75" hidden="1" x14ac:dyDescent="0.25">
      <c r="A130" s="20"/>
      <c r="B130" s="600"/>
      <c r="C130" s="603"/>
      <c r="D130" s="606"/>
      <c r="E130" s="585"/>
      <c r="F130" s="588"/>
      <c r="G130" s="588"/>
      <c r="H130" s="591"/>
      <c r="I130" s="49" t="s">
        <v>359</v>
      </c>
      <c r="J130" s="50"/>
      <c r="K130" s="51"/>
      <c r="L130" s="600"/>
      <c r="M130" s="603"/>
      <c r="N130" s="606"/>
      <c r="O130" s="585"/>
      <c r="P130" s="588"/>
      <c r="Q130" s="588"/>
      <c r="R130" s="591"/>
      <c r="S130" s="49" t="s">
        <v>359</v>
      </c>
      <c r="T130" s="50"/>
      <c r="U130" s="451"/>
      <c r="V130" s="594"/>
      <c r="W130" s="597"/>
    </row>
    <row r="131" spans="1:23" ht="15.75" hidden="1" x14ac:dyDescent="0.25">
      <c r="A131" s="20"/>
      <c r="B131" s="600"/>
      <c r="C131" s="603"/>
      <c r="D131" s="606"/>
      <c r="E131" s="585"/>
      <c r="F131" s="588"/>
      <c r="G131" s="588"/>
      <c r="H131" s="591"/>
      <c r="I131" s="49" t="s">
        <v>360</v>
      </c>
      <c r="J131" s="50"/>
      <c r="K131" s="51"/>
      <c r="L131" s="600"/>
      <c r="M131" s="603"/>
      <c r="N131" s="606"/>
      <c r="O131" s="585"/>
      <c r="P131" s="588"/>
      <c r="Q131" s="588"/>
      <c r="R131" s="591"/>
      <c r="S131" s="49" t="s">
        <v>360</v>
      </c>
      <c r="T131" s="50"/>
      <c r="U131" s="451"/>
      <c r="V131" s="594"/>
      <c r="W131" s="597"/>
    </row>
    <row r="132" spans="1:23" ht="15.75" hidden="1" x14ac:dyDescent="0.25">
      <c r="A132" s="20"/>
      <c r="B132" s="600"/>
      <c r="C132" s="603"/>
      <c r="D132" s="606"/>
      <c r="E132" s="585"/>
      <c r="F132" s="588"/>
      <c r="G132" s="588"/>
      <c r="H132" s="591"/>
      <c r="I132" s="49" t="s">
        <v>361</v>
      </c>
      <c r="J132" s="50"/>
      <c r="K132" s="51"/>
      <c r="L132" s="600"/>
      <c r="M132" s="603"/>
      <c r="N132" s="606"/>
      <c r="O132" s="585"/>
      <c r="P132" s="588"/>
      <c r="Q132" s="588"/>
      <c r="R132" s="591"/>
      <c r="S132" s="49" t="s">
        <v>361</v>
      </c>
      <c r="T132" s="50"/>
      <c r="U132" s="451"/>
      <c r="V132" s="594"/>
      <c r="W132" s="597"/>
    </row>
    <row r="133" spans="1:23" ht="15.75" hidden="1" x14ac:dyDescent="0.25">
      <c r="A133" s="20"/>
      <c r="B133" s="600"/>
      <c r="C133" s="603"/>
      <c r="D133" s="606"/>
      <c r="E133" s="585"/>
      <c r="F133" s="588"/>
      <c r="G133" s="588"/>
      <c r="H133" s="591"/>
      <c r="I133" s="49" t="s">
        <v>362</v>
      </c>
      <c r="J133" s="50"/>
      <c r="K133" s="51"/>
      <c r="L133" s="600"/>
      <c r="M133" s="603"/>
      <c r="N133" s="606"/>
      <c r="O133" s="585"/>
      <c r="P133" s="588"/>
      <c r="Q133" s="588"/>
      <c r="R133" s="591"/>
      <c r="S133" s="49" t="s">
        <v>362</v>
      </c>
      <c r="T133" s="50"/>
      <c r="U133" s="451"/>
      <c r="V133" s="594"/>
      <c r="W133" s="597"/>
    </row>
    <row r="134" spans="1:23" ht="15.75" hidden="1" x14ac:dyDescent="0.25">
      <c r="A134" s="20"/>
      <c r="B134" s="600"/>
      <c r="C134" s="603"/>
      <c r="D134" s="606"/>
      <c r="E134" s="585"/>
      <c r="F134" s="588"/>
      <c r="G134" s="588"/>
      <c r="H134" s="591"/>
      <c r="I134" s="49" t="s">
        <v>363</v>
      </c>
      <c r="J134" s="50"/>
      <c r="K134" s="51"/>
      <c r="L134" s="600"/>
      <c r="M134" s="603"/>
      <c r="N134" s="606"/>
      <c r="O134" s="585"/>
      <c r="P134" s="588"/>
      <c r="Q134" s="588"/>
      <c r="R134" s="591"/>
      <c r="S134" s="49" t="s">
        <v>363</v>
      </c>
      <c r="T134" s="50"/>
      <c r="U134" s="451"/>
      <c r="V134" s="594"/>
      <c r="W134" s="597"/>
    </row>
    <row r="135" spans="1:23" ht="16.5" hidden="1" thickBot="1" x14ac:dyDescent="0.3">
      <c r="A135" s="20"/>
      <c r="B135" s="601"/>
      <c r="C135" s="604"/>
      <c r="D135" s="607"/>
      <c r="E135" s="586"/>
      <c r="F135" s="589"/>
      <c r="G135" s="589"/>
      <c r="H135" s="592"/>
      <c r="I135" s="52" t="s">
        <v>364</v>
      </c>
      <c r="J135" s="53"/>
      <c r="K135" s="54"/>
      <c r="L135" s="601"/>
      <c r="M135" s="604"/>
      <c r="N135" s="607"/>
      <c r="O135" s="586"/>
      <c r="P135" s="589"/>
      <c r="Q135" s="589"/>
      <c r="R135" s="592"/>
      <c r="S135" s="52" t="s">
        <v>364</v>
      </c>
      <c r="T135" s="53"/>
      <c r="U135" s="462"/>
      <c r="V135" s="595"/>
      <c r="W135" s="598"/>
    </row>
    <row r="136" spans="1:23" ht="15.75" hidden="1" x14ac:dyDescent="0.25">
      <c r="A136" s="20"/>
      <c r="B136" s="599"/>
      <c r="C136" s="602"/>
      <c r="D136" s="605"/>
      <c r="E136" s="584"/>
      <c r="F136" s="587"/>
      <c r="G136" s="587"/>
      <c r="H136" s="590"/>
      <c r="I136" s="48" t="s">
        <v>355</v>
      </c>
      <c r="J136" s="428"/>
      <c r="K136" s="430"/>
      <c r="L136" s="599"/>
      <c r="M136" s="602"/>
      <c r="N136" s="605"/>
      <c r="O136" s="584"/>
      <c r="P136" s="587"/>
      <c r="Q136" s="587"/>
      <c r="R136" s="590"/>
      <c r="S136" s="48" t="s">
        <v>355</v>
      </c>
      <c r="T136" s="428"/>
      <c r="U136" s="441"/>
      <c r="V136" s="593" t="str">
        <f>IFERROR(IF(C136='Defaults &lt;HIDE&gt;'!$H$11,D136*E136*0.746*F136/G136*H136, 1/(1/(E136*0.746*((K136*J136^3)+(K137*J137^3)+(K138*J138^3)+(K139*J139^3)+(K140*J140^3)+(K141*J141^3)+(K142*J142^3)+(K143*J143^3)+(K144*J144^3)+(K145*J145^3))))),"")</f>
        <v/>
      </c>
      <c r="W136" s="596" t="str">
        <f>IFERROR(IF(M136='Defaults &lt;HIDE&gt;'!$H$11,N136*O136*0.746*P136/Q136*R136, 1/(1/(O136*0.746*((U136*T136^3)+(U137*T137^3)+(U138*T138^3)+(U139*T139^3)+(U140*T140^3)+(U141*T141^3)+(U142*T142^3)+(U143*T143^3)+(U144*T144^3)+(U145*T145^3))))),"")</f>
        <v/>
      </c>
    </row>
    <row r="137" spans="1:23" ht="15.75" hidden="1" x14ac:dyDescent="0.25">
      <c r="A137" s="20"/>
      <c r="B137" s="600"/>
      <c r="C137" s="603"/>
      <c r="D137" s="606"/>
      <c r="E137" s="585"/>
      <c r="F137" s="588"/>
      <c r="G137" s="588"/>
      <c r="H137" s="591"/>
      <c r="I137" s="49" t="s">
        <v>356</v>
      </c>
      <c r="J137" s="50"/>
      <c r="K137" s="51"/>
      <c r="L137" s="600"/>
      <c r="M137" s="603"/>
      <c r="N137" s="606"/>
      <c r="O137" s="585"/>
      <c r="P137" s="588"/>
      <c r="Q137" s="588"/>
      <c r="R137" s="591"/>
      <c r="S137" s="49" t="s">
        <v>356</v>
      </c>
      <c r="T137" s="50"/>
      <c r="U137" s="451"/>
      <c r="V137" s="594"/>
      <c r="W137" s="597"/>
    </row>
    <row r="138" spans="1:23" ht="15.75" hidden="1" x14ac:dyDescent="0.25">
      <c r="A138" s="20"/>
      <c r="B138" s="600"/>
      <c r="C138" s="603"/>
      <c r="D138" s="606"/>
      <c r="E138" s="585"/>
      <c r="F138" s="588"/>
      <c r="G138" s="588"/>
      <c r="H138" s="591"/>
      <c r="I138" s="49" t="s">
        <v>357</v>
      </c>
      <c r="J138" s="50"/>
      <c r="K138" s="51"/>
      <c r="L138" s="600"/>
      <c r="M138" s="603"/>
      <c r="N138" s="606"/>
      <c r="O138" s="585"/>
      <c r="P138" s="588"/>
      <c r="Q138" s="588"/>
      <c r="R138" s="591"/>
      <c r="S138" s="49" t="s">
        <v>357</v>
      </c>
      <c r="T138" s="50"/>
      <c r="U138" s="451"/>
      <c r="V138" s="594"/>
      <c r="W138" s="597"/>
    </row>
    <row r="139" spans="1:23" ht="15.75" hidden="1" x14ac:dyDescent="0.25">
      <c r="A139" s="20"/>
      <c r="B139" s="600"/>
      <c r="C139" s="603"/>
      <c r="D139" s="606"/>
      <c r="E139" s="585"/>
      <c r="F139" s="588"/>
      <c r="G139" s="588"/>
      <c r="H139" s="591"/>
      <c r="I139" s="49" t="s">
        <v>358</v>
      </c>
      <c r="J139" s="50"/>
      <c r="K139" s="51"/>
      <c r="L139" s="600"/>
      <c r="M139" s="603"/>
      <c r="N139" s="606"/>
      <c r="O139" s="585"/>
      <c r="P139" s="588"/>
      <c r="Q139" s="588"/>
      <c r="R139" s="591"/>
      <c r="S139" s="49" t="s">
        <v>358</v>
      </c>
      <c r="T139" s="50"/>
      <c r="U139" s="451"/>
      <c r="V139" s="594"/>
      <c r="W139" s="597"/>
    </row>
    <row r="140" spans="1:23" ht="15.75" hidden="1" x14ac:dyDescent="0.25">
      <c r="A140" s="20"/>
      <c r="B140" s="600"/>
      <c r="C140" s="603"/>
      <c r="D140" s="606"/>
      <c r="E140" s="585"/>
      <c r="F140" s="588"/>
      <c r="G140" s="588"/>
      <c r="H140" s="591"/>
      <c r="I140" s="49" t="s">
        <v>359</v>
      </c>
      <c r="J140" s="50"/>
      <c r="K140" s="51"/>
      <c r="L140" s="600"/>
      <c r="M140" s="603"/>
      <c r="N140" s="606"/>
      <c r="O140" s="585"/>
      <c r="P140" s="588"/>
      <c r="Q140" s="588"/>
      <c r="R140" s="591"/>
      <c r="S140" s="49" t="s">
        <v>359</v>
      </c>
      <c r="T140" s="50"/>
      <c r="U140" s="451"/>
      <c r="V140" s="594"/>
      <c r="W140" s="597"/>
    </row>
    <row r="141" spans="1:23" ht="15.75" hidden="1" x14ac:dyDescent="0.25">
      <c r="A141" s="20"/>
      <c r="B141" s="600"/>
      <c r="C141" s="603"/>
      <c r="D141" s="606"/>
      <c r="E141" s="585"/>
      <c r="F141" s="588"/>
      <c r="G141" s="588"/>
      <c r="H141" s="591"/>
      <c r="I141" s="49" t="s">
        <v>360</v>
      </c>
      <c r="J141" s="50"/>
      <c r="K141" s="51"/>
      <c r="L141" s="600"/>
      <c r="M141" s="603"/>
      <c r="N141" s="606"/>
      <c r="O141" s="585"/>
      <c r="P141" s="588"/>
      <c r="Q141" s="588"/>
      <c r="R141" s="591"/>
      <c r="S141" s="49" t="s">
        <v>360</v>
      </c>
      <c r="T141" s="50"/>
      <c r="U141" s="451"/>
      <c r="V141" s="594"/>
      <c r="W141" s="597"/>
    </row>
    <row r="142" spans="1:23" ht="15.75" hidden="1" x14ac:dyDescent="0.25">
      <c r="A142" s="20"/>
      <c r="B142" s="600"/>
      <c r="C142" s="603"/>
      <c r="D142" s="606"/>
      <c r="E142" s="585"/>
      <c r="F142" s="588"/>
      <c r="G142" s="588"/>
      <c r="H142" s="591"/>
      <c r="I142" s="49" t="s">
        <v>361</v>
      </c>
      <c r="J142" s="50"/>
      <c r="K142" s="51"/>
      <c r="L142" s="600"/>
      <c r="M142" s="603"/>
      <c r="N142" s="606"/>
      <c r="O142" s="585"/>
      <c r="P142" s="588"/>
      <c r="Q142" s="588"/>
      <c r="R142" s="591"/>
      <c r="S142" s="49" t="s">
        <v>361</v>
      </c>
      <c r="T142" s="50"/>
      <c r="U142" s="451"/>
      <c r="V142" s="594"/>
      <c r="W142" s="597"/>
    </row>
    <row r="143" spans="1:23" ht="15.75" hidden="1" x14ac:dyDescent="0.25">
      <c r="A143" s="20"/>
      <c r="B143" s="600"/>
      <c r="C143" s="603"/>
      <c r="D143" s="606"/>
      <c r="E143" s="585"/>
      <c r="F143" s="588"/>
      <c r="G143" s="588"/>
      <c r="H143" s="591"/>
      <c r="I143" s="49" t="s">
        <v>362</v>
      </c>
      <c r="J143" s="50"/>
      <c r="K143" s="51"/>
      <c r="L143" s="600"/>
      <c r="M143" s="603"/>
      <c r="N143" s="606"/>
      <c r="O143" s="585"/>
      <c r="P143" s="588"/>
      <c r="Q143" s="588"/>
      <c r="R143" s="591"/>
      <c r="S143" s="49" t="s">
        <v>362</v>
      </c>
      <c r="T143" s="50"/>
      <c r="U143" s="451"/>
      <c r="V143" s="594"/>
      <c r="W143" s="597"/>
    </row>
    <row r="144" spans="1:23" ht="15.75" hidden="1" x14ac:dyDescent="0.25">
      <c r="A144" s="20"/>
      <c r="B144" s="600"/>
      <c r="C144" s="603"/>
      <c r="D144" s="606"/>
      <c r="E144" s="585"/>
      <c r="F144" s="588"/>
      <c r="G144" s="588"/>
      <c r="H144" s="591"/>
      <c r="I144" s="49" t="s">
        <v>363</v>
      </c>
      <c r="J144" s="50"/>
      <c r="K144" s="51"/>
      <c r="L144" s="600"/>
      <c r="M144" s="603"/>
      <c r="N144" s="606"/>
      <c r="O144" s="585"/>
      <c r="P144" s="588"/>
      <c r="Q144" s="588"/>
      <c r="R144" s="591"/>
      <c r="S144" s="49" t="s">
        <v>363</v>
      </c>
      <c r="T144" s="50"/>
      <c r="U144" s="451"/>
      <c r="V144" s="594"/>
      <c r="W144" s="597"/>
    </row>
    <row r="145" spans="1:23" ht="16.5" hidden="1" thickBot="1" x14ac:dyDescent="0.3">
      <c r="A145" s="20"/>
      <c r="B145" s="601"/>
      <c r="C145" s="604"/>
      <c r="D145" s="607"/>
      <c r="E145" s="586"/>
      <c r="F145" s="589"/>
      <c r="G145" s="589"/>
      <c r="H145" s="592"/>
      <c r="I145" s="52" t="s">
        <v>364</v>
      </c>
      <c r="J145" s="53"/>
      <c r="K145" s="54"/>
      <c r="L145" s="601"/>
      <c r="M145" s="604"/>
      <c r="N145" s="607"/>
      <c r="O145" s="586"/>
      <c r="P145" s="589"/>
      <c r="Q145" s="589"/>
      <c r="R145" s="592"/>
      <c r="S145" s="52" t="s">
        <v>364</v>
      </c>
      <c r="T145" s="53"/>
      <c r="U145" s="462"/>
      <c r="V145" s="595"/>
      <c r="W145" s="598"/>
    </row>
    <row r="146" spans="1:23" ht="15.75" hidden="1" x14ac:dyDescent="0.25">
      <c r="A146" s="20"/>
      <c r="B146" s="599"/>
      <c r="C146" s="602"/>
      <c r="D146" s="605"/>
      <c r="E146" s="584"/>
      <c r="F146" s="587"/>
      <c r="G146" s="587"/>
      <c r="H146" s="590"/>
      <c r="I146" s="48" t="s">
        <v>355</v>
      </c>
      <c r="J146" s="428"/>
      <c r="K146" s="430"/>
      <c r="L146" s="599"/>
      <c r="M146" s="602"/>
      <c r="N146" s="605"/>
      <c r="O146" s="584"/>
      <c r="P146" s="587"/>
      <c r="Q146" s="587"/>
      <c r="R146" s="590"/>
      <c r="S146" s="48" t="s">
        <v>355</v>
      </c>
      <c r="T146" s="428"/>
      <c r="U146" s="441"/>
      <c r="V146" s="593" t="str">
        <f>IFERROR(IF(C146='Defaults &lt;HIDE&gt;'!$H$11,D146*E146*0.746*F146/G146*H146, 1/(1/(E146*0.746*((K146*J146^3)+(K147*J147^3)+(K148*J148^3)+(K149*J149^3)+(K150*J150^3)+(K151*J151^3)+(K152*J152^3)+(K153*J153^3)+(K154*J154^3)+(K155*J155^3))))),"")</f>
        <v/>
      </c>
      <c r="W146" s="596" t="str">
        <f>IFERROR(IF(M146='Defaults &lt;HIDE&gt;'!$H$11,N146*O146*0.746*P146/Q146*R146, 1/(1/(O146*0.746*((U146*T146^3)+(U147*T147^3)+(U148*T148^3)+(U149*T149^3)+(U150*T150^3)+(U151*T151^3)+(U152*T152^3)+(U153*T153^3)+(U154*T154^3)+(U155*T155^3))))),"")</f>
        <v/>
      </c>
    </row>
    <row r="147" spans="1:23" ht="15.75" hidden="1" x14ac:dyDescent="0.25">
      <c r="A147" s="20"/>
      <c r="B147" s="600"/>
      <c r="C147" s="603"/>
      <c r="D147" s="606"/>
      <c r="E147" s="585"/>
      <c r="F147" s="588"/>
      <c r="G147" s="588"/>
      <c r="H147" s="591"/>
      <c r="I147" s="49" t="s">
        <v>356</v>
      </c>
      <c r="J147" s="50"/>
      <c r="K147" s="51"/>
      <c r="L147" s="600"/>
      <c r="M147" s="603"/>
      <c r="N147" s="606"/>
      <c r="O147" s="585"/>
      <c r="P147" s="588"/>
      <c r="Q147" s="588"/>
      <c r="R147" s="591"/>
      <c r="S147" s="49" t="s">
        <v>356</v>
      </c>
      <c r="T147" s="50"/>
      <c r="U147" s="451"/>
      <c r="V147" s="594"/>
      <c r="W147" s="597"/>
    </row>
    <row r="148" spans="1:23" ht="15.75" hidden="1" x14ac:dyDescent="0.25">
      <c r="A148" s="20"/>
      <c r="B148" s="600"/>
      <c r="C148" s="603"/>
      <c r="D148" s="606"/>
      <c r="E148" s="585"/>
      <c r="F148" s="588"/>
      <c r="G148" s="588"/>
      <c r="H148" s="591"/>
      <c r="I148" s="49" t="s">
        <v>357</v>
      </c>
      <c r="J148" s="50"/>
      <c r="K148" s="51"/>
      <c r="L148" s="600"/>
      <c r="M148" s="603"/>
      <c r="N148" s="606"/>
      <c r="O148" s="585"/>
      <c r="P148" s="588"/>
      <c r="Q148" s="588"/>
      <c r="R148" s="591"/>
      <c r="S148" s="49" t="s">
        <v>357</v>
      </c>
      <c r="T148" s="50"/>
      <c r="U148" s="451"/>
      <c r="V148" s="594"/>
      <c r="W148" s="597"/>
    </row>
    <row r="149" spans="1:23" ht="15.75" hidden="1" x14ac:dyDescent="0.25">
      <c r="A149" s="20"/>
      <c r="B149" s="600"/>
      <c r="C149" s="603"/>
      <c r="D149" s="606"/>
      <c r="E149" s="585"/>
      <c r="F149" s="588"/>
      <c r="G149" s="588"/>
      <c r="H149" s="591"/>
      <c r="I149" s="49" t="s">
        <v>358</v>
      </c>
      <c r="J149" s="50"/>
      <c r="K149" s="51"/>
      <c r="L149" s="600"/>
      <c r="M149" s="603"/>
      <c r="N149" s="606"/>
      <c r="O149" s="585"/>
      <c r="P149" s="588"/>
      <c r="Q149" s="588"/>
      <c r="R149" s="591"/>
      <c r="S149" s="49" t="s">
        <v>358</v>
      </c>
      <c r="T149" s="50"/>
      <c r="U149" s="451"/>
      <c r="V149" s="594"/>
      <c r="W149" s="597"/>
    </row>
    <row r="150" spans="1:23" ht="15.75" hidden="1" x14ac:dyDescent="0.25">
      <c r="A150" s="20"/>
      <c r="B150" s="600"/>
      <c r="C150" s="603"/>
      <c r="D150" s="606"/>
      <c r="E150" s="585"/>
      <c r="F150" s="588"/>
      <c r="G150" s="588"/>
      <c r="H150" s="591"/>
      <c r="I150" s="49" t="s">
        <v>359</v>
      </c>
      <c r="J150" s="50"/>
      <c r="K150" s="51"/>
      <c r="L150" s="600"/>
      <c r="M150" s="603"/>
      <c r="N150" s="606"/>
      <c r="O150" s="585"/>
      <c r="P150" s="588"/>
      <c r="Q150" s="588"/>
      <c r="R150" s="591"/>
      <c r="S150" s="49" t="s">
        <v>359</v>
      </c>
      <c r="T150" s="50"/>
      <c r="U150" s="451"/>
      <c r="V150" s="594"/>
      <c r="W150" s="597"/>
    </row>
    <row r="151" spans="1:23" ht="15.75" hidden="1" x14ac:dyDescent="0.25">
      <c r="A151" s="20"/>
      <c r="B151" s="600"/>
      <c r="C151" s="603"/>
      <c r="D151" s="606"/>
      <c r="E151" s="585"/>
      <c r="F151" s="588"/>
      <c r="G151" s="588"/>
      <c r="H151" s="591"/>
      <c r="I151" s="49" t="s">
        <v>360</v>
      </c>
      <c r="J151" s="50"/>
      <c r="K151" s="51"/>
      <c r="L151" s="600"/>
      <c r="M151" s="603"/>
      <c r="N151" s="606"/>
      <c r="O151" s="585"/>
      <c r="P151" s="588"/>
      <c r="Q151" s="588"/>
      <c r="R151" s="591"/>
      <c r="S151" s="49" t="s">
        <v>360</v>
      </c>
      <c r="T151" s="50"/>
      <c r="U151" s="451"/>
      <c r="V151" s="594"/>
      <c r="W151" s="597"/>
    </row>
    <row r="152" spans="1:23" ht="15.75" hidden="1" x14ac:dyDescent="0.25">
      <c r="A152" s="20"/>
      <c r="B152" s="600"/>
      <c r="C152" s="603"/>
      <c r="D152" s="606"/>
      <c r="E152" s="585"/>
      <c r="F152" s="588"/>
      <c r="G152" s="588"/>
      <c r="H152" s="591"/>
      <c r="I152" s="49" t="s">
        <v>361</v>
      </c>
      <c r="J152" s="50"/>
      <c r="K152" s="51"/>
      <c r="L152" s="600"/>
      <c r="M152" s="603"/>
      <c r="N152" s="606"/>
      <c r="O152" s="585"/>
      <c r="P152" s="588"/>
      <c r="Q152" s="588"/>
      <c r="R152" s="591"/>
      <c r="S152" s="49" t="s">
        <v>361</v>
      </c>
      <c r="T152" s="50"/>
      <c r="U152" s="451"/>
      <c r="V152" s="594"/>
      <c r="W152" s="597"/>
    </row>
    <row r="153" spans="1:23" ht="15.75" hidden="1" x14ac:dyDescent="0.25">
      <c r="A153" s="20"/>
      <c r="B153" s="600"/>
      <c r="C153" s="603"/>
      <c r="D153" s="606"/>
      <c r="E153" s="585"/>
      <c r="F153" s="588"/>
      <c r="G153" s="588"/>
      <c r="H153" s="591"/>
      <c r="I153" s="49" t="s">
        <v>362</v>
      </c>
      <c r="J153" s="50"/>
      <c r="K153" s="51"/>
      <c r="L153" s="600"/>
      <c r="M153" s="603"/>
      <c r="N153" s="606"/>
      <c r="O153" s="585"/>
      <c r="P153" s="588"/>
      <c r="Q153" s="588"/>
      <c r="R153" s="591"/>
      <c r="S153" s="49" t="s">
        <v>362</v>
      </c>
      <c r="T153" s="50"/>
      <c r="U153" s="451"/>
      <c r="V153" s="594"/>
      <c r="W153" s="597"/>
    </row>
    <row r="154" spans="1:23" ht="15.75" hidden="1" x14ac:dyDescent="0.25">
      <c r="A154" s="20"/>
      <c r="B154" s="600"/>
      <c r="C154" s="603"/>
      <c r="D154" s="606"/>
      <c r="E154" s="585"/>
      <c r="F154" s="588"/>
      <c r="G154" s="588"/>
      <c r="H154" s="591"/>
      <c r="I154" s="49" t="s">
        <v>363</v>
      </c>
      <c r="J154" s="50"/>
      <c r="K154" s="51"/>
      <c r="L154" s="600"/>
      <c r="M154" s="603"/>
      <c r="N154" s="606"/>
      <c r="O154" s="585"/>
      <c r="P154" s="588"/>
      <c r="Q154" s="588"/>
      <c r="R154" s="591"/>
      <c r="S154" s="49" t="s">
        <v>363</v>
      </c>
      <c r="T154" s="50"/>
      <c r="U154" s="451"/>
      <c r="V154" s="594"/>
      <c r="W154" s="597"/>
    </row>
    <row r="155" spans="1:23" ht="16.5" hidden="1" thickBot="1" x14ac:dyDescent="0.3">
      <c r="A155" s="20"/>
      <c r="B155" s="601"/>
      <c r="C155" s="604"/>
      <c r="D155" s="607"/>
      <c r="E155" s="586"/>
      <c r="F155" s="589"/>
      <c r="G155" s="589"/>
      <c r="H155" s="592"/>
      <c r="I155" s="52" t="s">
        <v>364</v>
      </c>
      <c r="J155" s="53"/>
      <c r="K155" s="54"/>
      <c r="L155" s="601"/>
      <c r="M155" s="604"/>
      <c r="N155" s="607"/>
      <c r="O155" s="586"/>
      <c r="P155" s="589"/>
      <c r="Q155" s="589"/>
      <c r="R155" s="592"/>
      <c r="S155" s="52" t="s">
        <v>364</v>
      </c>
      <c r="T155" s="53"/>
      <c r="U155" s="462"/>
      <c r="V155" s="595"/>
      <c r="W155" s="598"/>
    </row>
    <row r="156" spans="1:23" ht="15.75" hidden="1" x14ac:dyDescent="0.25">
      <c r="A156" s="20"/>
      <c r="B156" s="599"/>
      <c r="C156" s="602"/>
      <c r="D156" s="605"/>
      <c r="E156" s="584"/>
      <c r="F156" s="587"/>
      <c r="G156" s="587"/>
      <c r="H156" s="590"/>
      <c r="I156" s="48" t="s">
        <v>355</v>
      </c>
      <c r="J156" s="428"/>
      <c r="K156" s="430"/>
      <c r="L156" s="599"/>
      <c r="M156" s="602"/>
      <c r="N156" s="605"/>
      <c r="O156" s="584"/>
      <c r="P156" s="587"/>
      <c r="Q156" s="587"/>
      <c r="R156" s="590"/>
      <c r="S156" s="48" t="s">
        <v>355</v>
      </c>
      <c r="T156" s="428"/>
      <c r="U156" s="441"/>
      <c r="V156" s="593" t="str">
        <f>IFERROR(IF(C156='Defaults &lt;HIDE&gt;'!$H$11,D156*E156*0.746*F156/G156*H156, 1/(1/(E156*0.746*((K156*J156^3)+(K157*J157^3)+(K158*J158^3)+(K159*J159^3)+(K160*J160^3)+(K161*J161^3)+(K162*J162^3)+(K163*J163^3)+(K164*J164^3)+(K165*J165^3))))),"")</f>
        <v/>
      </c>
      <c r="W156" s="596" t="str">
        <f>IFERROR(IF(M156='Defaults &lt;HIDE&gt;'!$H$11,N156*O156*0.746*P156/Q156*R156, 1/(1/(O156*0.746*((U156*T156^3)+(U157*T157^3)+(U158*T158^3)+(U159*T159^3)+(U160*T160^3)+(U161*T161^3)+(U162*T162^3)+(U163*T163^3)+(U164*T164^3)+(U165*T165^3))))),"")</f>
        <v/>
      </c>
    </row>
    <row r="157" spans="1:23" ht="15.75" hidden="1" x14ac:dyDescent="0.25">
      <c r="A157" s="20"/>
      <c r="B157" s="600"/>
      <c r="C157" s="603"/>
      <c r="D157" s="606"/>
      <c r="E157" s="585"/>
      <c r="F157" s="588"/>
      <c r="G157" s="588"/>
      <c r="H157" s="591"/>
      <c r="I157" s="49" t="s">
        <v>356</v>
      </c>
      <c r="J157" s="50"/>
      <c r="K157" s="51"/>
      <c r="L157" s="600"/>
      <c r="M157" s="603"/>
      <c r="N157" s="606"/>
      <c r="O157" s="585"/>
      <c r="P157" s="588"/>
      <c r="Q157" s="588"/>
      <c r="R157" s="591"/>
      <c r="S157" s="49" t="s">
        <v>356</v>
      </c>
      <c r="T157" s="50"/>
      <c r="U157" s="451"/>
      <c r="V157" s="594"/>
      <c r="W157" s="597"/>
    </row>
    <row r="158" spans="1:23" ht="15.75" hidden="1" x14ac:dyDescent="0.25">
      <c r="A158" s="20"/>
      <c r="B158" s="600"/>
      <c r="C158" s="603"/>
      <c r="D158" s="606"/>
      <c r="E158" s="585"/>
      <c r="F158" s="588"/>
      <c r="G158" s="588"/>
      <c r="H158" s="591"/>
      <c r="I158" s="49" t="s">
        <v>357</v>
      </c>
      <c r="J158" s="50"/>
      <c r="K158" s="51"/>
      <c r="L158" s="600"/>
      <c r="M158" s="603"/>
      <c r="N158" s="606"/>
      <c r="O158" s="585"/>
      <c r="P158" s="588"/>
      <c r="Q158" s="588"/>
      <c r="R158" s="591"/>
      <c r="S158" s="49" t="s">
        <v>357</v>
      </c>
      <c r="T158" s="50"/>
      <c r="U158" s="451"/>
      <c r="V158" s="594"/>
      <c r="W158" s="597"/>
    </row>
    <row r="159" spans="1:23" ht="15.75" hidden="1" x14ac:dyDescent="0.25">
      <c r="A159" s="20"/>
      <c r="B159" s="600"/>
      <c r="C159" s="603"/>
      <c r="D159" s="606"/>
      <c r="E159" s="585"/>
      <c r="F159" s="588"/>
      <c r="G159" s="588"/>
      <c r="H159" s="591"/>
      <c r="I159" s="49" t="s">
        <v>358</v>
      </c>
      <c r="J159" s="50"/>
      <c r="K159" s="51"/>
      <c r="L159" s="600"/>
      <c r="M159" s="603"/>
      <c r="N159" s="606"/>
      <c r="O159" s="585"/>
      <c r="P159" s="588"/>
      <c r="Q159" s="588"/>
      <c r="R159" s="591"/>
      <c r="S159" s="49" t="s">
        <v>358</v>
      </c>
      <c r="T159" s="50"/>
      <c r="U159" s="451"/>
      <c r="V159" s="594"/>
      <c r="W159" s="597"/>
    </row>
    <row r="160" spans="1:23" ht="15.75" hidden="1" x14ac:dyDescent="0.25">
      <c r="A160" s="20"/>
      <c r="B160" s="600"/>
      <c r="C160" s="603"/>
      <c r="D160" s="606"/>
      <c r="E160" s="585"/>
      <c r="F160" s="588"/>
      <c r="G160" s="588"/>
      <c r="H160" s="591"/>
      <c r="I160" s="49" t="s">
        <v>359</v>
      </c>
      <c r="J160" s="50"/>
      <c r="K160" s="51"/>
      <c r="L160" s="600"/>
      <c r="M160" s="603"/>
      <c r="N160" s="606"/>
      <c r="O160" s="585"/>
      <c r="P160" s="588"/>
      <c r="Q160" s="588"/>
      <c r="R160" s="591"/>
      <c r="S160" s="49" t="s">
        <v>359</v>
      </c>
      <c r="T160" s="50"/>
      <c r="U160" s="451"/>
      <c r="V160" s="594"/>
      <c r="W160" s="597"/>
    </row>
    <row r="161" spans="1:23" ht="15.75" hidden="1" x14ac:dyDescent="0.25">
      <c r="A161" s="20"/>
      <c r="B161" s="600"/>
      <c r="C161" s="603"/>
      <c r="D161" s="606"/>
      <c r="E161" s="585"/>
      <c r="F161" s="588"/>
      <c r="G161" s="588"/>
      <c r="H161" s="591"/>
      <c r="I161" s="49" t="s">
        <v>360</v>
      </c>
      <c r="J161" s="50"/>
      <c r="K161" s="51"/>
      <c r="L161" s="600"/>
      <c r="M161" s="603"/>
      <c r="N161" s="606"/>
      <c r="O161" s="585"/>
      <c r="P161" s="588"/>
      <c r="Q161" s="588"/>
      <c r="R161" s="591"/>
      <c r="S161" s="49" t="s">
        <v>360</v>
      </c>
      <c r="T161" s="50"/>
      <c r="U161" s="451"/>
      <c r="V161" s="594"/>
      <c r="W161" s="597"/>
    </row>
    <row r="162" spans="1:23" ht="15.75" hidden="1" x14ac:dyDescent="0.25">
      <c r="A162" s="20"/>
      <c r="B162" s="600"/>
      <c r="C162" s="603"/>
      <c r="D162" s="606"/>
      <c r="E162" s="585"/>
      <c r="F162" s="588"/>
      <c r="G162" s="588"/>
      <c r="H162" s="591"/>
      <c r="I162" s="49" t="s">
        <v>361</v>
      </c>
      <c r="J162" s="50"/>
      <c r="K162" s="51"/>
      <c r="L162" s="600"/>
      <c r="M162" s="603"/>
      <c r="N162" s="606"/>
      <c r="O162" s="585"/>
      <c r="P162" s="588"/>
      <c r="Q162" s="588"/>
      <c r="R162" s="591"/>
      <c r="S162" s="49" t="s">
        <v>361</v>
      </c>
      <c r="T162" s="50"/>
      <c r="U162" s="451"/>
      <c r="V162" s="594"/>
      <c r="W162" s="597"/>
    </row>
    <row r="163" spans="1:23" ht="15.75" hidden="1" x14ac:dyDescent="0.25">
      <c r="A163" s="20"/>
      <c r="B163" s="600"/>
      <c r="C163" s="603"/>
      <c r="D163" s="606"/>
      <c r="E163" s="585"/>
      <c r="F163" s="588"/>
      <c r="G163" s="588"/>
      <c r="H163" s="591"/>
      <c r="I163" s="49" t="s">
        <v>362</v>
      </c>
      <c r="J163" s="50"/>
      <c r="K163" s="51"/>
      <c r="L163" s="600"/>
      <c r="M163" s="603"/>
      <c r="N163" s="606"/>
      <c r="O163" s="585"/>
      <c r="P163" s="588"/>
      <c r="Q163" s="588"/>
      <c r="R163" s="591"/>
      <c r="S163" s="49" t="s">
        <v>362</v>
      </c>
      <c r="T163" s="50"/>
      <c r="U163" s="451"/>
      <c r="V163" s="594"/>
      <c r="W163" s="597"/>
    </row>
    <row r="164" spans="1:23" ht="15.75" hidden="1" x14ac:dyDescent="0.25">
      <c r="A164" s="20"/>
      <c r="B164" s="600"/>
      <c r="C164" s="603"/>
      <c r="D164" s="606"/>
      <c r="E164" s="585"/>
      <c r="F164" s="588"/>
      <c r="G164" s="588"/>
      <c r="H164" s="591"/>
      <c r="I164" s="49" t="s">
        <v>363</v>
      </c>
      <c r="J164" s="50"/>
      <c r="K164" s="51"/>
      <c r="L164" s="600"/>
      <c r="M164" s="603"/>
      <c r="N164" s="606"/>
      <c r="O164" s="585"/>
      <c r="P164" s="588"/>
      <c r="Q164" s="588"/>
      <c r="R164" s="591"/>
      <c r="S164" s="49" t="s">
        <v>363</v>
      </c>
      <c r="T164" s="50"/>
      <c r="U164" s="451"/>
      <c r="V164" s="594"/>
      <c r="W164" s="597"/>
    </row>
    <row r="165" spans="1:23" ht="16.5" hidden="1" thickBot="1" x14ac:dyDescent="0.3">
      <c r="A165" s="20"/>
      <c r="B165" s="601"/>
      <c r="C165" s="604"/>
      <c r="D165" s="607"/>
      <c r="E165" s="586"/>
      <c r="F165" s="589"/>
      <c r="G165" s="589"/>
      <c r="H165" s="592"/>
      <c r="I165" s="52" t="s">
        <v>364</v>
      </c>
      <c r="J165" s="53"/>
      <c r="K165" s="54"/>
      <c r="L165" s="601"/>
      <c r="M165" s="604"/>
      <c r="N165" s="607"/>
      <c r="O165" s="586"/>
      <c r="P165" s="589"/>
      <c r="Q165" s="589"/>
      <c r="R165" s="592"/>
      <c r="S165" s="52" t="s">
        <v>364</v>
      </c>
      <c r="T165" s="53"/>
      <c r="U165" s="462"/>
      <c r="V165" s="595"/>
      <c r="W165" s="598"/>
    </row>
    <row r="166" spans="1:23" ht="15.75" hidden="1" x14ac:dyDescent="0.25">
      <c r="A166" s="20"/>
      <c r="B166" s="599"/>
      <c r="C166" s="602"/>
      <c r="D166" s="605"/>
      <c r="E166" s="584"/>
      <c r="F166" s="587"/>
      <c r="G166" s="587"/>
      <c r="H166" s="590"/>
      <c r="I166" s="48" t="s">
        <v>355</v>
      </c>
      <c r="J166" s="428"/>
      <c r="K166" s="430"/>
      <c r="L166" s="599"/>
      <c r="M166" s="602"/>
      <c r="N166" s="605"/>
      <c r="O166" s="584"/>
      <c r="P166" s="587"/>
      <c r="Q166" s="587"/>
      <c r="R166" s="590"/>
      <c r="S166" s="48" t="s">
        <v>355</v>
      </c>
      <c r="T166" s="428"/>
      <c r="U166" s="441"/>
      <c r="V166" s="593" t="str">
        <f>IFERROR(IF(C166='Defaults &lt;HIDE&gt;'!$H$11,D166*E166*0.746*F166/G166*H166, 1/(1/(E166*0.746*((K166*J166^3)+(K167*J167^3)+(K168*J168^3)+(K169*J169^3)+(K170*J170^3)+(K171*J171^3)+(K172*J172^3)+(K173*J173^3)+(K174*J174^3)+(K175*J175^3))))),"")</f>
        <v/>
      </c>
      <c r="W166" s="596" t="str">
        <f>IFERROR(IF(M166='Defaults &lt;HIDE&gt;'!$H$11,N166*O166*0.746*P166/Q166*R166, 1/(1/(O166*0.746*((U166*T166^3)+(U167*T167^3)+(U168*T168^3)+(U169*T169^3)+(U170*T170^3)+(U171*T171^3)+(U172*T172^3)+(U173*T173^3)+(U174*T174^3)+(U175*T175^3))))),"")</f>
        <v/>
      </c>
    </row>
    <row r="167" spans="1:23" ht="15.75" hidden="1" x14ac:dyDescent="0.25">
      <c r="A167" s="20"/>
      <c r="B167" s="600"/>
      <c r="C167" s="603"/>
      <c r="D167" s="606"/>
      <c r="E167" s="585"/>
      <c r="F167" s="588"/>
      <c r="G167" s="588"/>
      <c r="H167" s="591"/>
      <c r="I167" s="49" t="s">
        <v>356</v>
      </c>
      <c r="J167" s="50"/>
      <c r="K167" s="51"/>
      <c r="L167" s="600"/>
      <c r="M167" s="603"/>
      <c r="N167" s="606"/>
      <c r="O167" s="585"/>
      <c r="P167" s="588"/>
      <c r="Q167" s="588"/>
      <c r="R167" s="591"/>
      <c r="S167" s="49" t="s">
        <v>356</v>
      </c>
      <c r="T167" s="50"/>
      <c r="U167" s="451"/>
      <c r="V167" s="594"/>
      <c r="W167" s="597"/>
    </row>
    <row r="168" spans="1:23" ht="15.75" hidden="1" x14ac:dyDescent="0.25">
      <c r="A168" s="20"/>
      <c r="B168" s="600"/>
      <c r="C168" s="603"/>
      <c r="D168" s="606"/>
      <c r="E168" s="585"/>
      <c r="F168" s="588"/>
      <c r="G168" s="588"/>
      <c r="H168" s="591"/>
      <c r="I168" s="49" t="s">
        <v>357</v>
      </c>
      <c r="J168" s="50"/>
      <c r="K168" s="51"/>
      <c r="L168" s="600"/>
      <c r="M168" s="603"/>
      <c r="N168" s="606"/>
      <c r="O168" s="585"/>
      <c r="P168" s="588"/>
      <c r="Q168" s="588"/>
      <c r="R168" s="591"/>
      <c r="S168" s="49" t="s">
        <v>357</v>
      </c>
      <c r="T168" s="50"/>
      <c r="U168" s="451"/>
      <c r="V168" s="594"/>
      <c r="W168" s="597"/>
    </row>
    <row r="169" spans="1:23" ht="15.75" hidden="1" x14ac:dyDescent="0.25">
      <c r="A169" s="20"/>
      <c r="B169" s="600"/>
      <c r="C169" s="603"/>
      <c r="D169" s="606"/>
      <c r="E169" s="585"/>
      <c r="F169" s="588"/>
      <c r="G169" s="588"/>
      <c r="H169" s="591"/>
      <c r="I169" s="49" t="s">
        <v>358</v>
      </c>
      <c r="J169" s="50"/>
      <c r="K169" s="51"/>
      <c r="L169" s="600"/>
      <c r="M169" s="603"/>
      <c r="N169" s="606"/>
      <c r="O169" s="585"/>
      <c r="P169" s="588"/>
      <c r="Q169" s="588"/>
      <c r="R169" s="591"/>
      <c r="S169" s="49" t="s">
        <v>358</v>
      </c>
      <c r="T169" s="50"/>
      <c r="U169" s="451"/>
      <c r="V169" s="594"/>
      <c r="W169" s="597"/>
    </row>
    <row r="170" spans="1:23" ht="15.75" hidden="1" x14ac:dyDescent="0.25">
      <c r="A170" s="20"/>
      <c r="B170" s="600"/>
      <c r="C170" s="603"/>
      <c r="D170" s="606"/>
      <c r="E170" s="585"/>
      <c r="F170" s="588"/>
      <c r="G170" s="588"/>
      <c r="H170" s="591"/>
      <c r="I170" s="49" t="s">
        <v>359</v>
      </c>
      <c r="J170" s="50"/>
      <c r="K170" s="51"/>
      <c r="L170" s="600"/>
      <c r="M170" s="603"/>
      <c r="N170" s="606"/>
      <c r="O170" s="585"/>
      <c r="P170" s="588"/>
      <c r="Q170" s="588"/>
      <c r="R170" s="591"/>
      <c r="S170" s="49" t="s">
        <v>359</v>
      </c>
      <c r="T170" s="50"/>
      <c r="U170" s="451"/>
      <c r="V170" s="594"/>
      <c r="W170" s="597"/>
    </row>
    <row r="171" spans="1:23" ht="15.75" hidden="1" x14ac:dyDescent="0.25">
      <c r="A171" s="20"/>
      <c r="B171" s="600"/>
      <c r="C171" s="603"/>
      <c r="D171" s="606"/>
      <c r="E171" s="585"/>
      <c r="F171" s="588"/>
      <c r="G171" s="588"/>
      <c r="H171" s="591"/>
      <c r="I171" s="49" t="s">
        <v>360</v>
      </c>
      <c r="J171" s="50"/>
      <c r="K171" s="51"/>
      <c r="L171" s="600"/>
      <c r="M171" s="603"/>
      <c r="N171" s="606"/>
      <c r="O171" s="585"/>
      <c r="P171" s="588"/>
      <c r="Q171" s="588"/>
      <c r="R171" s="591"/>
      <c r="S171" s="49" t="s">
        <v>360</v>
      </c>
      <c r="T171" s="50"/>
      <c r="U171" s="451"/>
      <c r="V171" s="594"/>
      <c r="W171" s="597"/>
    </row>
    <row r="172" spans="1:23" ht="15.75" hidden="1" x14ac:dyDescent="0.25">
      <c r="A172" s="20"/>
      <c r="B172" s="600"/>
      <c r="C172" s="603"/>
      <c r="D172" s="606"/>
      <c r="E172" s="585"/>
      <c r="F172" s="588"/>
      <c r="G172" s="588"/>
      <c r="H172" s="591"/>
      <c r="I172" s="49" t="s">
        <v>361</v>
      </c>
      <c r="J172" s="50"/>
      <c r="K172" s="51"/>
      <c r="L172" s="600"/>
      <c r="M172" s="603"/>
      <c r="N172" s="606"/>
      <c r="O172" s="585"/>
      <c r="P172" s="588"/>
      <c r="Q172" s="588"/>
      <c r="R172" s="591"/>
      <c r="S172" s="49" t="s">
        <v>361</v>
      </c>
      <c r="T172" s="50"/>
      <c r="U172" s="451"/>
      <c r="V172" s="594"/>
      <c r="W172" s="597"/>
    </row>
    <row r="173" spans="1:23" ht="15.75" hidden="1" x14ac:dyDescent="0.25">
      <c r="A173" s="20"/>
      <c r="B173" s="600"/>
      <c r="C173" s="603"/>
      <c r="D173" s="606"/>
      <c r="E173" s="585"/>
      <c r="F173" s="588"/>
      <c r="G173" s="588"/>
      <c r="H173" s="591"/>
      <c r="I173" s="49" t="s">
        <v>362</v>
      </c>
      <c r="J173" s="50"/>
      <c r="K173" s="51"/>
      <c r="L173" s="600"/>
      <c r="M173" s="603"/>
      <c r="N173" s="606"/>
      <c r="O173" s="585"/>
      <c r="P173" s="588"/>
      <c r="Q173" s="588"/>
      <c r="R173" s="591"/>
      <c r="S173" s="49" t="s">
        <v>362</v>
      </c>
      <c r="T173" s="50"/>
      <c r="U173" s="451"/>
      <c r="V173" s="594"/>
      <c r="W173" s="597"/>
    </row>
    <row r="174" spans="1:23" ht="15.75" hidden="1" x14ac:dyDescent="0.25">
      <c r="A174" s="20"/>
      <c r="B174" s="600"/>
      <c r="C174" s="603"/>
      <c r="D174" s="606"/>
      <c r="E174" s="585"/>
      <c r="F174" s="588"/>
      <c r="G174" s="588"/>
      <c r="H174" s="591"/>
      <c r="I174" s="49" t="s">
        <v>363</v>
      </c>
      <c r="J174" s="50"/>
      <c r="K174" s="51"/>
      <c r="L174" s="600"/>
      <c r="M174" s="603"/>
      <c r="N174" s="606"/>
      <c r="O174" s="585"/>
      <c r="P174" s="588"/>
      <c r="Q174" s="588"/>
      <c r="R174" s="591"/>
      <c r="S174" s="49" t="s">
        <v>363</v>
      </c>
      <c r="T174" s="50"/>
      <c r="U174" s="451"/>
      <c r="V174" s="594"/>
      <c r="W174" s="597"/>
    </row>
    <row r="175" spans="1:23" ht="16.5" hidden="1" thickBot="1" x14ac:dyDescent="0.3">
      <c r="A175" s="20"/>
      <c r="B175" s="601"/>
      <c r="C175" s="604"/>
      <c r="D175" s="607"/>
      <c r="E175" s="586"/>
      <c r="F175" s="589"/>
      <c r="G175" s="589"/>
      <c r="H175" s="592"/>
      <c r="I175" s="52" t="s">
        <v>364</v>
      </c>
      <c r="J175" s="53"/>
      <c r="K175" s="54"/>
      <c r="L175" s="601"/>
      <c r="M175" s="604"/>
      <c r="N175" s="607"/>
      <c r="O175" s="586"/>
      <c r="P175" s="589"/>
      <c r="Q175" s="589"/>
      <c r="R175" s="592"/>
      <c r="S175" s="52" t="s">
        <v>364</v>
      </c>
      <c r="T175" s="53"/>
      <c r="U175" s="462"/>
      <c r="V175" s="595"/>
      <c r="W175" s="598"/>
    </row>
    <row r="176" spans="1:23" ht="15.75" hidden="1" x14ac:dyDescent="0.25">
      <c r="A176" s="20"/>
      <c r="B176" s="599"/>
      <c r="C176" s="602"/>
      <c r="D176" s="605"/>
      <c r="E176" s="584"/>
      <c r="F176" s="587"/>
      <c r="G176" s="587"/>
      <c r="H176" s="590"/>
      <c r="I176" s="48" t="s">
        <v>355</v>
      </c>
      <c r="J176" s="428"/>
      <c r="K176" s="430"/>
      <c r="L176" s="599"/>
      <c r="M176" s="602"/>
      <c r="N176" s="605"/>
      <c r="O176" s="584"/>
      <c r="P176" s="587"/>
      <c r="Q176" s="587"/>
      <c r="R176" s="590"/>
      <c r="S176" s="48" t="s">
        <v>355</v>
      </c>
      <c r="T176" s="428"/>
      <c r="U176" s="441"/>
      <c r="V176" s="593" t="str">
        <f>IFERROR(IF(C176='Defaults &lt;HIDE&gt;'!$H$11,D176*E176*0.746*F176/G176*H176, 1/(1/(E176*0.746*((K176*J176^3)+(K177*J177^3)+(K178*J178^3)+(K179*J179^3)+(K180*J180^3)+(K181*J181^3)+(K182*J182^3)+(K183*J183^3)+(K184*J184^3)+(K185*J185^3))))),"")</f>
        <v/>
      </c>
      <c r="W176" s="596" t="str">
        <f>IFERROR(IF(M176='Defaults &lt;HIDE&gt;'!$H$11,N176*O176*0.746*P176/Q176*R176, 1/(1/(O176*0.746*((U176*T176^3)+(U177*T177^3)+(U178*T178^3)+(U179*T179^3)+(U180*T180^3)+(U181*T181^3)+(U182*T182^3)+(U183*T183^3)+(U184*T184^3)+(U185*T185^3))))),"")</f>
        <v/>
      </c>
    </row>
    <row r="177" spans="1:23" ht="15.75" hidden="1" x14ac:dyDescent="0.25">
      <c r="A177" s="20"/>
      <c r="B177" s="600"/>
      <c r="C177" s="603"/>
      <c r="D177" s="606"/>
      <c r="E177" s="585"/>
      <c r="F177" s="588"/>
      <c r="G177" s="588"/>
      <c r="H177" s="591"/>
      <c r="I177" s="49" t="s">
        <v>356</v>
      </c>
      <c r="J177" s="50"/>
      <c r="K177" s="51"/>
      <c r="L177" s="600"/>
      <c r="M177" s="603"/>
      <c r="N177" s="606"/>
      <c r="O177" s="585"/>
      <c r="P177" s="588"/>
      <c r="Q177" s="588"/>
      <c r="R177" s="591"/>
      <c r="S177" s="49" t="s">
        <v>356</v>
      </c>
      <c r="T177" s="50"/>
      <c r="U177" s="451"/>
      <c r="V177" s="594"/>
      <c r="W177" s="597"/>
    </row>
    <row r="178" spans="1:23" ht="15.75" hidden="1" x14ac:dyDescent="0.25">
      <c r="A178" s="20"/>
      <c r="B178" s="600"/>
      <c r="C178" s="603"/>
      <c r="D178" s="606"/>
      <c r="E178" s="585"/>
      <c r="F178" s="588"/>
      <c r="G178" s="588"/>
      <c r="H178" s="591"/>
      <c r="I178" s="49" t="s">
        <v>357</v>
      </c>
      <c r="J178" s="50"/>
      <c r="K178" s="51"/>
      <c r="L178" s="600"/>
      <c r="M178" s="603"/>
      <c r="N178" s="606"/>
      <c r="O178" s="585"/>
      <c r="P178" s="588"/>
      <c r="Q178" s="588"/>
      <c r="R178" s="591"/>
      <c r="S178" s="49" t="s">
        <v>357</v>
      </c>
      <c r="T178" s="50"/>
      <c r="U178" s="451"/>
      <c r="V178" s="594"/>
      <c r="W178" s="597"/>
    </row>
    <row r="179" spans="1:23" ht="15.75" hidden="1" x14ac:dyDescent="0.25">
      <c r="A179" s="20"/>
      <c r="B179" s="600"/>
      <c r="C179" s="603"/>
      <c r="D179" s="606"/>
      <c r="E179" s="585"/>
      <c r="F179" s="588"/>
      <c r="G179" s="588"/>
      <c r="H179" s="591"/>
      <c r="I179" s="49" t="s">
        <v>358</v>
      </c>
      <c r="J179" s="50"/>
      <c r="K179" s="51"/>
      <c r="L179" s="600"/>
      <c r="M179" s="603"/>
      <c r="N179" s="606"/>
      <c r="O179" s="585"/>
      <c r="P179" s="588"/>
      <c r="Q179" s="588"/>
      <c r="R179" s="591"/>
      <c r="S179" s="49" t="s">
        <v>358</v>
      </c>
      <c r="T179" s="50"/>
      <c r="U179" s="451"/>
      <c r="V179" s="594"/>
      <c r="W179" s="597"/>
    </row>
    <row r="180" spans="1:23" ht="15.75" hidden="1" x14ac:dyDescent="0.25">
      <c r="A180" s="20"/>
      <c r="B180" s="600"/>
      <c r="C180" s="603"/>
      <c r="D180" s="606"/>
      <c r="E180" s="585"/>
      <c r="F180" s="588"/>
      <c r="G180" s="588"/>
      <c r="H180" s="591"/>
      <c r="I180" s="49" t="s">
        <v>359</v>
      </c>
      <c r="J180" s="50"/>
      <c r="K180" s="51"/>
      <c r="L180" s="600"/>
      <c r="M180" s="603"/>
      <c r="N180" s="606"/>
      <c r="O180" s="585"/>
      <c r="P180" s="588"/>
      <c r="Q180" s="588"/>
      <c r="R180" s="591"/>
      <c r="S180" s="49" t="s">
        <v>359</v>
      </c>
      <c r="T180" s="50"/>
      <c r="U180" s="451"/>
      <c r="V180" s="594"/>
      <c r="W180" s="597"/>
    </row>
    <row r="181" spans="1:23" ht="15.75" hidden="1" x14ac:dyDescent="0.25">
      <c r="A181" s="20"/>
      <c r="B181" s="600"/>
      <c r="C181" s="603"/>
      <c r="D181" s="606"/>
      <c r="E181" s="585"/>
      <c r="F181" s="588"/>
      <c r="G181" s="588"/>
      <c r="H181" s="591"/>
      <c r="I181" s="49" t="s">
        <v>360</v>
      </c>
      <c r="J181" s="50"/>
      <c r="K181" s="51"/>
      <c r="L181" s="600"/>
      <c r="M181" s="603"/>
      <c r="N181" s="606"/>
      <c r="O181" s="585"/>
      <c r="P181" s="588"/>
      <c r="Q181" s="588"/>
      <c r="R181" s="591"/>
      <c r="S181" s="49" t="s">
        <v>360</v>
      </c>
      <c r="T181" s="50"/>
      <c r="U181" s="451"/>
      <c r="V181" s="594"/>
      <c r="W181" s="597"/>
    </row>
    <row r="182" spans="1:23" ht="15.75" hidden="1" x14ac:dyDescent="0.25">
      <c r="A182" s="20"/>
      <c r="B182" s="600"/>
      <c r="C182" s="603"/>
      <c r="D182" s="606"/>
      <c r="E182" s="585"/>
      <c r="F182" s="588"/>
      <c r="G182" s="588"/>
      <c r="H182" s="591"/>
      <c r="I182" s="49" t="s">
        <v>361</v>
      </c>
      <c r="J182" s="50"/>
      <c r="K182" s="51"/>
      <c r="L182" s="600"/>
      <c r="M182" s="603"/>
      <c r="N182" s="606"/>
      <c r="O182" s="585"/>
      <c r="P182" s="588"/>
      <c r="Q182" s="588"/>
      <c r="R182" s="591"/>
      <c r="S182" s="49" t="s">
        <v>361</v>
      </c>
      <c r="T182" s="50"/>
      <c r="U182" s="451"/>
      <c r="V182" s="594"/>
      <c r="W182" s="597"/>
    </row>
    <row r="183" spans="1:23" ht="15.75" hidden="1" x14ac:dyDescent="0.25">
      <c r="A183" s="20"/>
      <c r="B183" s="600"/>
      <c r="C183" s="603"/>
      <c r="D183" s="606"/>
      <c r="E183" s="585"/>
      <c r="F183" s="588"/>
      <c r="G183" s="588"/>
      <c r="H183" s="591"/>
      <c r="I183" s="49" t="s">
        <v>362</v>
      </c>
      <c r="J183" s="50"/>
      <c r="K183" s="51"/>
      <c r="L183" s="600"/>
      <c r="M183" s="603"/>
      <c r="N183" s="606"/>
      <c r="O183" s="585"/>
      <c r="P183" s="588"/>
      <c r="Q183" s="588"/>
      <c r="R183" s="591"/>
      <c r="S183" s="49" t="s">
        <v>362</v>
      </c>
      <c r="T183" s="50"/>
      <c r="U183" s="451"/>
      <c r="V183" s="594"/>
      <c r="W183" s="597"/>
    </row>
    <row r="184" spans="1:23" ht="15.75" hidden="1" x14ac:dyDescent="0.25">
      <c r="A184" s="20"/>
      <c r="B184" s="600"/>
      <c r="C184" s="603"/>
      <c r="D184" s="606"/>
      <c r="E184" s="585"/>
      <c r="F184" s="588"/>
      <c r="G184" s="588"/>
      <c r="H184" s="591"/>
      <c r="I184" s="49" t="s">
        <v>363</v>
      </c>
      <c r="J184" s="50"/>
      <c r="K184" s="51"/>
      <c r="L184" s="600"/>
      <c r="M184" s="603"/>
      <c r="N184" s="606"/>
      <c r="O184" s="585"/>
      <c r="P184" s="588"/>
      <c r="Q184" s="588"/>
      <c r="R184" s="591"/>
      <c r="S184" s="49" t="s">
        <v>363</v>
      </c>
      <c r="T184" s="50"/>
      <c r="U184" s="451"/>
      <c r="V184" s="594"/>
      <c r="W184" s="597"/>
    </row>
    <row r="185" spans="1:23" ht="16.5" hidden="1" thickBot="1" x14ac:dyDescent="0.3">
      <c r="A185" s="20"/>
      <c r="B185" s="601"/>
      <c r="C185" s="604"/>
      <c r="D185" s="607"/>
      <c r="E185" s="586"/>
      <c r="F185" s="589"/>
      <c r="G185" s="589"/>
      <c r="H185" s="592"/>
      <c r="I185" s="52" t="s">
        <v>364</v>
      </c>
      <c r="J185" s="53"/>
      <c r="K185" s="54"/>
      <c r="L185" s="601"/>
      <c r="M185" s="604"/>
      <c r="N185" s="607"/>
      <c r="O185" s="586"/>
      <c r="P185" s="589"/>
      <c r="Q185" s="589"/>
      <c r="R185" s="592"/>
      <c r="S185" s="52" t="s">
        <v>364</v>
      </c>
      <c r="T185" s="53"/>
      <c r="U185" s="462"/>
      <c r="V185" s="595"/>
      <c r="W185" s="598"/>
    </row>
    <row r="186" spans="1:23" ht="15.75" hidden="1" x14ac:dyDescent="0.25">
      <c r="A186" s="20"/>
      <c r="B186" s="599"/>
      <c r="C186" s="602"/>
      <c r="D186" s="605"/>
      <c r="E186" s="584"/>
      <c r="F186" s="587"/>
      <c r="G186" s="587"/>
      <c r="H186" s="590"/>
      <c r="I186" s="48" t="s">
        <v>355</v>
      </c>
      <c r="J186" s="428"/>
      <c r="K186" s="430"/>
      <c r="L186" s="599"/>
      <c r="M186" s="602"/>
      <c r="N186" s="605"/>
      <c r="O186" s="584"/>
      <c r="P186" s="587"/>
      <c r="Q186" s="587"/>
      <c r="R186" s="590"/>
      <c r="S186" s="48" t="s">
        <v>355</v>
      </c>
      <c r="T186" s="428"/>
      <c r="U186" s="441"/>
      <c r="V186" s="593" t="str">
        <f>IFERROR(IF(C186='Defaults &lt;HIDE&gt;'!$H$11,D186*E186*0.746*F186/G186*H186, 1/(1/(E186*0.746*((K186*J186^3)+(K187*J187^3)+(K188*J188^3)+(K189*J189^3)+(K190*J190^3)+(K191*J191^3)+(K192*J192^3)+(K193*J193^3)+(K194*J194^3)+(K195*J195^3))))),"")</f>
        <v/>
      </c>
      <c r="W186" s="596" t="str">
        <f>IFERROR(IF(M186='Defaults &lt;HIDE&gt;'!$H$11,N186*O186*0.746*P186/Q186*R186, 1/(1/(O186*0.746*((U186*T186^3)+(U187*T187^3)+(U188*T188^3)+(U189*T189^3)+(U190*T190^3)+(U191*T191^3)+(U192*T192^3)+(U193*T193^3)+(U194*T194^3)+(U195*T195^3))))),"")</f>
        <v/>
      </c>
    </row>
    <row r="187" spans="1:23" ht="15.75" hidden="1" x14ac:dyDescent="0.25">
      <c r="A187" s="20"/>
      <c r="B187" s="600"/>
      <c r="C187" s="603"/>
      <c r="D187" s="606"/>
      <c r="E187" s="585"/>
      <c r="F187" s="588"/>
      <c r="G187" s="588"/>
      <c r="H187" s="591"/>
      <c r="I187" s="49" t="s">
        <v>356</v>
      </c>
      <c r="J187" s="50"/>
      <c r="K187" s="51"/>
      <c r="L187" s="600"/>
      <c r="M187" s="603"/>
      <c r="N187" s="606"/>
      <c r="O187" s="585"/>
      <c r="P187" s="588"/>
      <c r="Q187" s="588"/>
      <c r="R187" s="591"/>
      <c r="S187" s="49" t="s">
        <v>356</v>
      </c>
      <c r="T187" s="50"/>
      <c r="U187" s="451"/>
      <c r="V187" s="594"/>
      <c r="W187" s="597"/>
    </row>
    <row r="188" spans="1:23" ht="15.75" hidden="1" x14ac:dyDescent="0.25">
      <c r="A188" s="20"/>
      <c r="B188" s="600"/>
      <c r="C188" s="603"/>
      <c r="D188" s="606"/>
      <c r="E188" s="585"/>
      <c r="F188" s="588"/>
      <c r="G188" s="588"/>
      <c r="H188" s="591"/>
      <c r="I188" s="49" t="s">
        <v>357</v>
      </c>
      <c r="J188" s="50"/>
      <c r="K188" s="51"/>
      <c r="L188" s="600"/>
      <c r="M188" s="603"/>
      <c r="N188" s="606"/>
      <c r="O188" s="585"/>
      <c r="P188" s="588"/>
      <c r="Q188" s="588"/>
      <c r="R188" s="591"/>
      <c r="S188" s="49" t="s">
        <v>357</v>
      </c>
      <c r="T188" s="50"/>
      <c r="U188" s="451"/>
      <c r="V188" s="594"/>
      <c r="W188" s="597"/>
    </row>
    <row r="189" spans="1:23" ht="15.75" hidden="1" x14ac:dyDescent="0.25">
      <c r="A189" s="20"/>
      <c r="B189" s="600"/>
      <c r="C189" s="603"/>
      <c r="D189" s="606"/>
      <c r="E189" s="585"/>
      <c r="F189" s="588"/>
      <c r="G189" s="588"/>
      <c r="H189" s="591"/>
      <c r="I189" s="49" t="s">
        <v>358</v>
      </c>
      <c r="J189" s="50"/>
      <c r="K189" s="51"/>
      <c r="L189" s="600"/>
      <c r="M189" s="603"/>
      <c r="N189" s="606"/>
      <c r="O189" s="585"/>
      <c r="P189" s="588"/>
      <c r="Q189" s="588"/>
      <c r="R189" s="591"/>
      <c r="S189" s="49" t="s">
        <v>358</v>
      </c>
      <c r="T189" s="50"/>
      <c r="U189" s="451"/>
      <c r="V189" s="594"/>
      <c r="W189" s="597"/>
    </row>
    <row r="190" spans="1:23" ht="15.75" hidden="1" x14ac:dyDescent="0.25">
      <c r="A190" s="20"/>
      <c r="B190" s="600"/>
      <c r="C190" s="603"/>
      <c r="D190" s="606"/>
      <c r="E190" s="585"/>
      <c r="F190" s="588"/>
      <c r="G190" s="588"/>
      <c r="H190" s="591"/>
      <c r="I190" s="49" t="s">
        <v>359</v>
      </c>
      <c r="J190" s="50"/>
      <c r="K190" s="51"/>
      <c r="L190" s="600"/>
      <c r="M190" s="603"/>
      <c r="N190" s="606"/>
      <c r="O190" s="585"/>
      <c r="P190" s="588"/>
      <c r="Q190" s="588"/>
      <c r="R190" s="591"/>
      <c r="S190" s="49" t="s">
        <v>359</v>
      </c>
      <c r="T190" s="50"/>
      <c r="U190" s="451"/>
      <c r="V190" s="594"/>
      <c r="W190" s="597"/>
    </row>
    <row r="191" spans="1:23" ht="15.75" hidden="1" x14ac:dyDescent="0.25">
      <c r="A191" s="20"/>
      <c r="B191" s="600"/>
      <c r="C191" s="603"/>
      <c r="D191" s="606"/>
      <c r="E191" s="585"/>
      <c r="F191" s="588"/>
      <c r="G191" s="588"/>
      <c r="H191" s="591"/>
      <c r="I191" s="49" t="s">
        <v>360</v>
      </c>
      <c r="J191" s="50"/>
      <c r="K191" s="51"/>
      <c r="L191" s="600"/>
      <c r="M191" s="603"/>
      <c r="N191" s="606"/>
      <c r="O191" s="585"/>
      <c r="P191" s="588"/>
      <c r="Q191" s="588"/>
      <c r="R191" s="591"/>
      <c r="S191" s="49" t="s">
        <v>360</v>
      </c>
      <c r="T191" s="50"/>
      <c r="U191" s="451"/>
      <c r="V191" s="594"/>
      <c r="W191" s="597"/>
    </row>
    <row r="192" spans="1:23" ht="15.75" hidden="1" x14ac:dyDescent="0.25">
      <c r="A192" s="20"/>
      <c r="B192" s="600"/>
      <c r="C192" s="603"/>
      <c r="D192" s="606"/>
      <c r="E192" s="585"/>
      <c r="F192" s="588"/>
      <c r="G192" s="588"/>
      <c r="H192" s="591"/>
      <c r="I192" s="49" t="s">
        <v>361</v>
      </c>
      <c r="J192" s="50"/>
      <c r="K192" s="51"/>
      <c r="L192" s="600"/>
      <c r="M192" s="603"/>
      <c r="N192" s="606"/>
      <c r="O192" s="585"/>
      <c r="P192" s="588"/>
      <c r="Q192" s="588"/>
      <c r="R192" s="591"/>
      <c r="S192" s="49" t="s">
        <v>361</v>
      </c>
      <c r="T192" s="50"/>
      <c r="U192" s="451"/>
      <c r="V192" s="594"/>
      <c r="W192" s="597"/>
    </row>
    <row r="193" spans="1:23" ht="15.75" hidden="1" x14ac:dyDescent="0.25">
      <c r="A193" s="20"/>
      <c r="B193" s="600"/>
      <c r="C193" s="603"/>
      <c r="D193" s="606"/>
      <c r="E193" s="585"/>
      <c r="F193" s="588"/>
      <c r="G193" s="588"/>
      <c r="H193" s="591"/>
      <c r="I193" s="49" t="s">
        <v>362</v>
      </c>
      <c r="J193" s="50"/>
      <c r="K193" s="51"/>
      <c r="L193" s="600"/>
      <c r="M193" s="603"/>
      <c r="N193" s="606"/>
      <c r="O193" s="585"/>
      <c r="P193" s="588"/>
      <c r="Q193" s="588"/>
      <c r="R193" s="591"/>
      <c r="S193" s="49" t="s">
        <v>362</v>
      </c>
      <c r="T193" s="50"/>
      <c r="U193" s="451"/>
      <c r="V193" s="594"/>
      <c r="W193" s="597"/>
    </row>
    <row r="194" spans="1:23" ht="15.75" hidden="1" x14ac:dyDescent="0.25">
      <c r="A194" s="20"/>
      <c r="B194" s="600"/>
      <c r="C194" s="603"/>
      <c r="D194" s="606"/>
      <c r="E194" s="585"/>
      <c r="F194" s="588"/>
      <c r="G194" s="588"/>
      <c r="H194" s="591"/>
      <c r="I194" s="49" t="s">
        <v>363</v>
      </c>
      <c r="J194" s="50"/>
      <c r="K194" s="51"/>
      <c r="L194" s="600"/>
      <c r="M194" s="603"/>
      <c r="N194" s="606"/>
      <c r="O194" s="585"/>
      <c r="P194" s="588"/>
      <c r="Q194" s="588"/>
      <c r="R194" s="591"/>
      <c r="S194" s="49" t="s">
        <v>363</v>
      </c>
      <c r="T194" s="50"/>
      <c r="U194" s="451"/>
      <c r="V194" s="594"/>
      <c r="W194" s="597"/>
    </row>
    <row r="195" spans="1:23" ht="16.5" hidden="1" thickBot="1" x14ac:dyDescent="0.3">
      <c r="A195" s="20"/>
      <c r="B195" s="601"/>
      <c r="C195" s="604"/>
      <c r="D195" s="607"/>
      <c r="E195" s="586"/>
      <c r="F195" s="589"/>
      <c r="G195" s="589"/>
      <c r="H195" s="592"/>
      <c r="I195" s="52" t="s">
        <v>364</v>
      </c>
      <c r="J195" s="53"/>
      <c r="K195" s="54"/>
      <c r="L195" s="601"/>
      <c r="M195" s="604"/>
      <c r="N195" s="607"/>
      <c r="O195" s="586"/>
      <c r="P195" s="589"/>
      <c r="Q195" s="589"/>
      <c r="R195" s="592"/>
      <c r="S195" s="52" t="s">
        <v>364</v>
      </c>
      <c r="T195" s="53"/>
      <c r="U195" s="462"/>
      <c r="V195" s="595"/>
      <c r="W195" s="598"/>
    </row>
    <row r="196" spans="1:23" ht="15.75" hidden="1" x14ac:dyDescent="0.25">
      <c r="A196" s="20"/>
      <c r="B196" s="599"/>
      <c r="C196" s="602"/>
      <c r="D196" s="605"/>
      <c r="E196" s="584"/>
      <c r="F196" s="587"/>
      <c r="G196" s="587"/>
      <c r="H196" s="590"/>
      <c r="I196" s="48" t="s">
        <v>355</v>
      </c>
      <c r="J196" s="428"/>
      <c r="K196" s="430"/>
      <c r="L196" s="599"/>
      <c r="M196" s="602"/>
      <c r="N196" s="605"/>
      <c r="O196" s="584"/>
      <c r="P196" s="587"/>
      <c r="Q196" s="587"/>
      <c r="R196" s="590"/>
      <c r="S196" s="48" t="s">
        <v>355</v>
      </c>
      <c r="T196" s="428"/>
      <c r="U196" s="441"/>
      <c r="V196" s="593" t="str">
        <f>IFERROR(IF(C196='Defaults &lt;HIDE&gt;'!$H$11,D196*E196*0.746*F196/G196*H196, 1/(1/(E196*0.746*((K196*J196^3)+(K197*J197^3)+(K198*J198^3)+(K199*J199^3)+(K200*J200^3)+(K201*J201^3)+(K202*J202^3)+(K203*J203^3)+(K204*J204^3)+(K205*J205^3))))),"")</f>
        <v/>
      </c>
      <c r="W196" s="596" t="str">
        <f>IFERROR(IF(M196='Defaults &lt;HIDE&gt;'!$H$11,N196*O196*0.746*P196/Q196*R196, 1/(1/(O196*0.746*((U196*T196^3)+(U197*T197^3)+(U198*T198^3)+(U199*T199^3)+(U200*T200^3)+(U201*T201^3)+(U202*T202^3)+(U203*T203^3)+(U204*T204^3)+(U205*T205^3))))),"")</f>
        <v/>
      </c>
    </row>
    <row r="197" spans="1:23" ht="15.75" hidden="1" x14ac:dyDescent="0.25">
      <c r="A197" s="20"/>
      <c r="B197" s="600"/>
      <c r="C197" s="603"/>
      <c r="D197" s="606"/>
      <c r="E197" s="585"/>
      <c r="F197" s="588"/>
      <c r="G197" s="588"/>
      <c r="H197" s="591"/>
      <c r="I197" s="49" t="s">
        <v>356</v>
      </c>
      <c r="J197" s="50"/>
      <c r="K197" s="51"/>
      <c r="L197" s="600"/>
      <c r="M197" s="603"/>
      <c r="N197" s="606"/>
      <c r="O197" s="585"/>
      <c r="P197" s="588"/>
      <c r="Q197" s="588"/>
      <c r="R197" s="591"/>
      <c r="S197" s="49" t="s">
        <v>356</v>
      </c>
      <c r="T197" s="50"/>
      <c r="U197" s="451"/>
      <c r="V197" s="594"/>
      <c r="W197" s="597"/>
    </row>
    <row r="198" spans="1:23" ht="15.75" hidden="1" x14ac:dyDescent="0.25">
      <c r="A198" s="20"/>
      <c r="B198" s="600"/>
      <c r="C198" s="603"/>
      <c r="D198" s="606"/>
      <c r="E198" s="585"/>
      <c r="F198" s="588"/>
      <c r="G198" s="588"/>
      <c r="H198" s="591"/>
      <c r="I198" s="49" t="s">
        <v>357</v>
      </c>
      <c r="J198" s="50"/>
      <c r="K198" s="51"/>
      <c r="L198" s="600"/>
      <c r="M198" s="603"/>
      <c r="N198" s="606"/>
      <c r="O198" s="585"/>
      <c r="P198" s="588"/>
      <c r="Q198" s="588"/>
      <c r="R198" s="591"/>
      <c r="S198" s="49" t="s">
        <v>357</v>
      </c>
      <c r="T198" s="50"/>
      <c r="U198" s="451"/>
      <c r="V198" s="594"/>
      <c r="W198" s="597"/>
    </row>
    <row r="199" spans="1:23" ht="15.75" hidden="1" x14ac:dyDescent="0.25">
      <c r="A199" s="20"/>
      <c r="B199" s="600"/>
      <c r="C199" s="603"/>
      <c r="D199" s="606"/>
      <c r="E199" s="585"/>
      <c r="F199" s="588"/>
      <c r="G199" s="588"/>
      <c r="H199" s="591"/>
      <c r="I199" s="49" t="s">
        <v>358</v>
      </c>
      <c r="J199" s="50"/>
      <c r="K199" s="51"/>
      <c r="L199" s="600"/>
      <c r="M199" s="603"/>
      <c r="N199" s="606"/>
      <c r="O199" s="585"/>
      <c r="P199" s="588"/>
      <c r="Q199" s="588"/>
      <c r="R199" s="591"/>
      <c r="S199" s="49" t="s">
        <v>358</v>
      </c>
      <c r="T199" s="50"/>
      <c r="U199" s="451"/>
      <c r="V199" s="594"/>
      <c r="W199" s="597"/>
    </row>
    <row r="200" spans="1:23" ht="15.75" hidden="1" x14ac:dyDescent="0.25">
      <c r="A200" s="20"/>
      <c r="B200" s="600"/>
      <c r="C200" s="603"/>
      <c r="D200" s="606"/>
      <c r="E200" s="585"/>
      <c r="F200" s="588"/>
      <c r="G200" s="588"/>
      <c r="H200" s="591"/>
      <c r="I200" s="49" t="s">
        <v>359</v>
      </c>
      <c r="J200" s="50"/>
      <c r="K200" s="51"/>
      <c r="L200" s="600"/>
      <c r="M200" s="603"/>
      <c r="N200" s="606"/>
      <c r="O200" s="585"/>
      <c r="P200" s="588"/>
      <c r="Q200" s="588"/>
      <c r="R200" s="591"/>
      <c r="S200" s="49" t="s">
        <v>359</v>
      </c>
      <c r="T200" s="50"/>
      <c r="U200" s="451"/>
      <c r="V200" s="594"/>
      <c r="W200" s="597"/>
    </row>
    <row r="201" spans="1:23" ht="15.75" hidden="1" x14ac:dyDescent="0.25">
      <c r="A201" s="20"/>
      <c r="B201" s="600"/>
      <c r="C201" s="603"/>
      <c r="D201" s="606"/>
      <c r="E201" s="585"/>
      <c r="F201" s="588"/>
      <c r="G201" s="588"/>
      <c r="H201" s="591"/>
      <c r="I201" s="49" t="s">
        <v>360</v>
      </c>
      <c r="J201" s="50"/>
      <c r="K201" s="51"/>
      <c r="L201" s="600"/>
      <c r="M201" s="603"/>
      <c r="N201" s="606"/>
      <c r="O201" s="585"/>
      <c r="P201" s="588"/>
      <c r="Q201" s="588"/>
      <c r="R201" s="591"/>
      <c r="S201" s="49" t="s">
        <v>360</v>
      </c>
      <c r="T201" s="50"/>
      <c r="U201" s="451"/>
      <c r="V201" s="594"/>
      <c r="W201" s="597"/>
    </row>
    <row r="202" spans="1:23" ht="15.75" hidden="1" x14ac:dyDescent="0.25">
      <c r="A202" s="20"/>
      <c r="B202" s="600"/>
      <c r="C202" s="603"/>
      <c r="D202" s="606"/>
      <c r="E202" s="585"/>
      <c r="F202" s="588"/>
      <c r="G202" s="588"/>
      <c r="H202" s="591"/>
      <c r="I202" s="49" t="s">
        <v>361</v>
      </c>
      <c r="J202" s="50"/>
      <c r="K202" s="51"/>
      <c r="L202" s="600"/>
      <c r="M202" s="603"/>
      <c r="N202" s="606"/>
      <c r="O202" s="585"/>
      <c r="P202" s="588"/>
      <c r="Q202" s="588"/>
      <c r="R202" s="591"/>
      <c r="S202" s="49" t="s">
        <v>361</v>
      </c>
      <c r="T202" s="50"/>
      <c r="U202" s="451"/>
      <c r="V202" s="594"/>
      <c r="W202" s="597"/>
    </row>
    <row r="203" spans="1:23" ht="15.75" hidden="1" x14ac:dyDescent="0.25">
      <c r="A203" s="20"/>
      <c r="B203" s="600"/>
      <c r="C203" s="603"/>
      <c r="D203" s="606"/>
      <c r="E203" s="585"/>
      <c r="F203" s="588"/>
      <c r="G203" s="588"/>
      <c r="H203" s="591"/>
      <c r="I203" s="49" t="s">
        <v>362</v>
      </c>
      <c r="J203" s="50"/>
      <c r="K203" s="51"/>
      <c r="L203" s="600"/>
      <c r="M203" s="603"/>
      <c r="N203" s="606"/>
      <c r="O203" s="585"/>
      <c r="P203" s="588"/>
      <c r="Q203" s="588"/>
      <c r="R203" s="591"/>
      <c r="S203" s="49" t="s">
        <v>362</v>
      </c>
      <c r="T203" s="50"/>
      <c r="U203" s="451"/>
      <c r="V203" s="594"/>
      <c r="W203" s="597"/>
    </row>
    <row r="204" spans="1:23" ht="15.75" hidden="1" x14ac:dyDescent="0.25">
      <c r="A204" s="20"/>
      <c r="B204" s="600"/>
      <c r="C204" s="603"/>
      <c r="D204" s="606"/>
      <c r="E204" s="585"/>
      <c r="F204" s="588"/>
      <c r="G204" s="588"/>
      <c r="H204" s="591"/>
      <c r="I204" s="49" t="s">
        <v>363</v>
      </c>
      <c r="J204" s="50"/>
      <c r="K204" s="51"/>
      <c r="L204" s="600"/>
      <c r="M204" s="603"/>
      <c r="N204" s="606"/>
      <c r="O204" s="585"/>
      <c r="P204" s="588"/>
      <c r="Q204" s="588"/>
      <c r="R204" s="591"/>
      <c r="S204" s="49" t="s">
        <v>363</v>
      </c>
      <c r="T204" s="50"/>
      <c r="U204" s="451"/>
      <c r="V204" s="594"/>
      <c r="W204" s="597"/>
    </row>
    <row r="205" spans="1:23" ht="16.5" hidden="1" thickBot="1" x14ac:dyDescent="0.3">
      <c r="A205" s="20"/>
      <c r="B205" s="601"/>
      <c r="C205" s="604"/>
      <c r="D205" s="607"/>
      <c r="E205" s="586"/>
      <c r="F205" s="589"/>
      <c r="G205" s="589"/>
      <c r="H205" s="592"/>
      <c r="I205" s="52" t="s">
        <v>364</v>
      </c>
      <c r="J205" s="53"/>
      <c r="K205" s="54"/>
      <c r="L205" s="601"/>
      <c r="M205" s="604"/>
      <c r="N205" s="607"/>
      <c r="O205" s="586"/>
      <c r="P205" s="589"/>
      <c r="Q205" s="589"/>
      <c r="R205" s="592"/>
      <c r="S205" s="52" t="s">
        <v>364</v>
      </c>
      <c r="T205" s="53"/>
      <c r="U205" s="462"/>
      <c r="V205" s="595"/>
      <c r="W205" s="598"/>
    </row>
    <row r="206" spans="1:23" ht="15.75" hidden="1" x14ac:dyDescent="0.25">
      <c r="A206" s="20"/>
      <c r="B206" s="599"/>
      <c r="C206" s="602"/>
      <c r="D206" s="605"/>
      <c r="E206" s="584"/>
      <c r="F206" s="587"/>
      <c r="G206" s="587"/>
      <c r="H206" s="590"/>
      <c r="I206" s="48" t="s">
        <v>355</v>
      </c>
      <c r="J206" s="428"/>
      <c r="K206" s="430"/>
      <c r="L206" s="599"/>
      <c r="M206" s="602"/>
      <c r="N206" s="605"/>
      <c r="O206" s="584"/>
      <c r="P206" s="587"/>
      <c r="Q206" s="587"/>
      <c r="R206" s="590"/>
      <c r="S206" s="48" t="s">
        <v>355</v>
      </c>
      <c r="T206" s="428"/>
      <c r="U206" s="441"/>
      <c r="V206" s="593" t="str">
        <f>IFERROR(IF(C206='Defaults &lt;HIDE&gt;'!$H$11,D206*E206*0.746*F206/G206*H206, 1/(1/(E206*0.746*((K206*J206^3)+(K207*J207^3)+(K208*J208^3)+(K209*J209^3)+(K210*J210^3)+(K211*J211^3)+(K212*J212^3)+(K213*J213^3)+(K214*J214^3)+(K215*J215^3))))),"")</f>
        <v/>
      </c>
      <c r="W206" s="596" t="str">
        <f>IFERROR(IF(M206='Defaults &lt;HIDE&gt;'!$H$11,N206*O206*0.746*P206/Q206*R206, 1/(1/(O206*0.746*((U206*T206^3)+(U207*T207^3)+(U208*T208^3)+(U209*T209^3)+(U210*T210^3)+(U211*T211^3)+(U212*T212^3)+(U213*T213^3)+(U214*T214^3)+(U215*T215^3))))),"")</f>
        <v/>
      </c>
    </row>
    <row r="207" spans="1:23" ht="15.75" hidden="1" x14ac:dyDescent="0.25">
      <c r="A207" s="20"/>
      <c r="B207" s="600"/>
      <c r="C207" s="603"/>
      <c r="D207" s="606"/>
      <c r="E207" s="585"/>
      <c r="F207" s="588"/>
      <c r="G207" s="588"/>
      <c r="H207" s="591"/>
      <c r="I207" s="49" t="s">
        <v>356</v>
      </c>
      <c r="J207" s="50"/>
      <c r="K207" s="51"/>
      <c r="L207" s="600"/>
      <c r="M207" s="603"/>
      <c r="N207" s="606"/>
      <c r="O207" s="585"/>
      <c r="P207" s="588"/>
      <c r="Q207" s="588"/>
      <c r="R207" s="591"/>
      <c r="S207" s="49" t="s">
        <v>356</v>
      </c>
      <c r="T207" s="50"/>
      <c r="U207" s="451"/>
      <c r="V207" s="594"/>
      <c r="W207" s="597"/>
    </row>
    <row r="208" spans="1:23" ht="15.75" hidden="1" x14ac:dyDescent="0.25">
      <c r="A208" s="20"/>
      <c r="B208" s="600"/>
      <c r="C208" s="603"/>
      <c r="D208" s="606"/>
      <c r="E208" s="585"/>
      <c r="F208" s="588"/>
      <c r="G208" s="588"/>
      <c r="H208" s="591"/>
      <c r="I208" s="49" t="s">
        <v>357</v>
      </c>
      <c r="J208" s="50"/>
      <c r="K208" s="51"/>
      <c r="L208" s="600"/>
      <c r="M208" s="603"/>
      <c r="N208" s="606"/>
      <c r="O208" s="585"/>
      <c r="P208" s="588"/>
      <c r="Q208" s="588"/>
      <c r="R208" s="591"/>
      <c r="S208" s="49" t="s">
        <v>357</v>
      </c>
      <c r="T208" s="50"/>
      <c r="U208" s="451"/>
      <c r="V208" s="594"/>
      <c r="W208" s="597"/>
    </row>
    <row r="209" spans="1:23" ht="15.75" hidden="1" x14ac:dyDescent="0.25">
      <c r="A209" s="20"/>
      <c r="B209" s="600"/>
      <c r="C209" s="603"/>
      <c r="D209" s="606"/>
      <c r="E209" s="585"/>
      <c r="F209" s="588"/>
      <c r="G209" s="588"/>
      <c r="H209" s="591"/>
      <c r="I209" s="49" t="s">
        <v>358</v>
      </c>
      <c r="J209" s="50"/>
      <c r="K209" s="51"/>
      <c r="L209" s="600"/>
      <c r="M209" s="603"/>
      <c r="N209" s="606"/>
      <c r="O209" s="585"/>
      <c r="P209" s="588"/>
      <c r="Q209" s="588"/>
      <c r="R209" s="591"/>
      <c r="S209" s="49" t="s">
        <v>358</v>
      </c>
      <c r="T209" s="50"/>
      <c r="U209" s="451"/>
      <c r="V209" s="594"/>
      <c r="W209" s="597"/>
    </row>
    <row r="210" spans="1:23" ht="15.75" hidden="1" x14ac:dyDescent="0.25">
      <c r="A210" s="20"/>
      <c r="B210" s="600"/>
      <c r="C210" s="603"/>
      <c r="D210" s="606"/>
      <c r="E210" s="585"/>
      <c r="F210" s="588"/>
      <c r="G210" s="588"/>
      <c r="H210" s="591"/>
      <c r="I210" s="49" t="s">
        <v>359</v>
      </c>
      <c r="J210" s="50"/>
      <c r="K210" s="51"/>
      <c r="L210" s="600"/>
      <c r="M210" s="603"/>
      <c r="N210" s="606"/>
      <c r="O210" s="585"/>
      <c r="P210" s="588"/>
      <c r="Q210" s="588"/>
      <c r="R210" s="591"/>
      <c r="S210" s="49" t="s">
        <v>359</v>
      </c>
      <c r="T210" s="50"/>
      <c r="U210" s="451"/>
      <c r="V210" s="594"/>
      <c r="W210" s="597"/>
    </row>
    <row r="211" spans="1:23" ht="15.75" hidden="1" x14ac:dyDescent="0.25">
      <c r="A211" s="20"/>
      <c r="B211" s="600"/>
      <c r="C211" s="603"/>
      <c r="D211" s="606"/>
      <c r="E211" s="585"/>
      <c r="F211" s="588"/>
      <c r="G211" s="588"/>
      <c r="H211" s="591"/>
      <c r="I211" s="49" t="s">
        <v>360</v>
      </c>
      <c r="J211" s="50"/>
      <c r="K211" s="51"/>
      <c r="L211" s="600"/>
      <c r="M211" s="603"/>
      <c r="N211" s="606"/>
      <c r="O211" s="585"/>
      <c r="P211" s="588"/>
      <c r="Q211" s="588"/>
      <c r="R211" s="591"/>
      <c r="S211" s="49" t="s">
        <v>360</v>
      </c>
      <c r="T211" s="50"/>
      <c r="U211" s="451"/>
      <c r="V211" s="594"/>
      <c r="W211" s="597"/>
    </row>
    <row r="212" spans="1:23" ht="15.75" hidden="1" x14ac:dyDescent="0.25">
      <c r="A212" s="20"/>
      <c r="B212" s="600"/>
      <c r="C212" s="603"/>
      <c r="D212" s="606"/>
      <c r="E212" s="585"/>
      <c r="F212" s="588"/>
      <c r="G212" s="588"/>
      <c r="H212" s="591"/>
      <c r="I212" s="49" t="s">
        <v>361</v>
      </c>
      <c r="J212" s="50"/>
      <c r="K212" s="51"/>
      <c r="L212" s="600"/>
      <c r="M212" s="603"/>
      <c r="N212" s="606"/>
      <c r="O212" s="585"/>
      <c r="P212" s="588"/>
      <c r="Q212" s="588"/>
      <c r="R212" s="591"/>
      <c r="S212" s="49" t="s">
        <v>361</v>
      </c>
      <c r="T212" s="50"/>
      <c r="U212" s="451"/>
      <c r="V212" s="594"/>
      <c r="W212" s="597"/>
    </row>
    <row r="213" spans="1:23" ht="15.75" hidden="1" x14ac:dyDescent="0.25">
      <c r="A213" s="20"/>
      <c r="B213" s="600"/>
      <c r="C213" s="603"/>
      <c r="D213" s="606"/>
      <c r="E213" s="585"/>
      <c r="F213" s="588"/>
      <c r="G213" s="588"/>
      <c r="H213" s="591"/>
      <c r="I213" s="49" t="s">
        <v>362</v>
      </c>
      <c r="J213" s="50"/>
      <c r="K213" s="51"/>
      <c r="L213" s="600"/>
      <c r="M213" s="603"/>
      <c r="N213" s="606"/>
      <c r="O213" s="585"/>
      <c r="P213" s="588"/>
      <c r="Q213" s="588"/>
      <c r="R213" s="591"/>
      <c r="S213" s="49" t="s">
        <v>362</v>
      </c>
      <c r="T213" s="50"/>
      <c r="U213" s="451"/>
      <c r="V213" s="594"/>
      <c r="W213" s="597"/>
    </row>
    <row r="214" spans="1:23" ht="15.75" hidden="1" x14ac:dyDescent="0.25">
      <c r="A214" s="20"/>
      <c r="B214" s="600"/>
      <c r="C214" s="603"/>
      <c r="D214" s="606"/>
      <c r="E214" s="585"/>
      <c r="F214" s="588"/>
      <c r="G214" s="588"/>
      <c r="H214" s="591"/>
      <c r="I214" s="49" t="s">
        <v>363</v>
      </c>
      <c r="J214" s="50"/>
      <c r="K214" s="51"/>
      <c r="L214" s="600"/>
      <c r="M214" s="603"/>
      <c r="N214" s="606"/>
      <c r="O214" s="585"/>
      <c r="P214" s="588"/>
      <c r="Q214" s="588"/>
      <c r="R214" s="591"/>
      <c r="S214" s="49" t="s">
        <v>363</v>
      </c>
      <c r="T214" s="50"/>
      <c r="U214" s="451"/>
      <c r="V214" s="594"/>
      <c r="W214" s="597"/>
    </row>
    <row r="215" spans="1:23" ht="16.5" hidden="1" thickBot="1" x14ac:dyDescent="0.3">
      <c r="A215" s="20"/>
      <c r="B215" s="601"/>
      <c r="C215" s="604"/>
      <c r="D215" s="607"/>
      <c r="E215" s="586"/>
      <c r="F215" s="589"/>
      <c r="G215" s="589"/>
      <c r="H215" s="592"/>
      <c r="I215" s="52" t="s">
        <v>364</v>
      </c>
      <c r="J215" s="53"/>
      <c r="K215" s="54"/>
      <c r="L215" s="601"/>
      <c r="M215" s="604"/>
      <c r="N215" s="607"/>
      <c r="O215" s="586"/>
      <c r="P215" s="589"/>
      <c r="Q215" s="589"/>
      <c r="R215" s="592"/>
      <c r="S215" s="52" t="s">
        <v>364</v>
      </c>
      <c r="T215" s="53"/>
      <c r="U215" s="462"/>
      <c r="V215" s="595"/>
      <c r="W215" s="598"/>
    </row>
    <row r="216" spans="1:23" ht="15.75" hidden="1" x14ac:dyDescent="0.25">
      <c r="A216" s="20"/>
      <c r="B216" s="599"/>
      <c r="C216" s="602"/>
      <c r="D216" s="605"/>
      <c r="E216" s="584"/>
      <c r="F216" s="587"/>
      <c r="G216" s="587"/>
      <c r="H216" s="590"/>
      <c r="I216" s="48" t="s">
        <v>355</v>
      </c>
      <c r="J216" s="428"/>
      <c r="K216" s="430"/>
      <c r="L216" s="599"/>
      <c r="M216" s="602"/>
      <c r="N216" s="605"/>
      <c r="O216" s="584"/>
      <c r="P216" s="587"/>
      <c r="Q216" s="587"/>
      <c r="R216" s="590"/>
      <c r="S216" s="48" t="s">
        <v>355</v>
      </c>
      <c r="T216" s="428"/>
      <c r="U216" s="441"/>
      <c r="V216" s="593" t="str">
        <f>IFERROR(IF(C216='Defaults &lt;HIDE&gt;'!$H$11,D216*E216*0.746*F216/G216*H216, 1/(1/(E216*0.746*((K216*J216^3)+(K217*J217^3)+(K218*J218^3)+(K219*J219^3)+(K220*J220^3)+(K221*J221^3)+(K222*J222^3)+(K223*J223^3)+(K224*J224^3)+(K225*J225^3))))),"")</f>
        <v/>
      </c>
      <c r="W216" s="596" t="str">
        <f>IFERROR(IF(M216='Defaults &lt;HIDE&gt;'!$H$11,N216*O216*0.746*P216/Q216*R216, 1/(1/(O216*0.746*((U216*T216^3)+(U217*T217^3)+(U218*T218^3)+(U219*T219^3)+(U220*T220^3)+(U221*T221^3)+(U222*T222^3)+(U223*T223^3)+(U224*T224^3)+(U225*T225^3))))),"")</f>
        <v/>
      </c>
    </row>
    <row r="217" spans="1:23" ht="15.75" hidden="1" x14ac:dyDescent="0.25">
      <c r="A217" s="20"/>
      <c r="B217" s="600"/>
      <c r="C217" s="603"/>
      <c r="D217" s="606"/>
      <c r="E217" s="585"/>
      <c r="F217" s="588"/>
      <c r="G217" s="588"/>
      <c r="H217" s="591"/>
      <c r="I217" s="49" t="s">
        <v>356</v>
      </c>
      <c r="J217" s="50"/>
      <c r="K217" s="51"/>
      <c r="L217" s="600"/>
      <c r="M217" s="603"/>
      <c r="N217" s="606"/>
      <c r="O217" s="585"/>
      <c r="P217" s="588"/>
      <c r="Q217" s="588"/>
      <c r="R217" s="591"/>
      <c r="S217" s="49" t="s">
        <v>356</v>
      </c>
      <c r="T217" s="50"/>
      <c r="U217" s="451"/>
      <c r="V217" s="594"/>
      <c r="W217" s="597"/>
    </row>
    <row r="218" spans="1:23" ht="15.75" hidden="1" x14ac:dyDescent="0.25">
      <c r="A218" s="20"/>
      <c r="B218" s="600"/>
      <c r="C218" s="603"/>
      <c r="D218" s="606"/>
      <c r="E218" s="585"/>
      <c r="F218" s="588"/>
      <c r="G218" s="588"/>
      <c r="H218" s="591"/>
      <c r="I218" s="49" t="s">
        <v>357</v>
      </c>
      <c r="J218" s="50"/>
      <c r="K218" s="51"/>
      <c r="L218" s="600"/>
      <c r="M218" s="603"/>
      <c r="N218" s="606"/>
      <c r="O218" s="585"/>
      <c r="P218" s="588"/>
      <c r="Q218" s="588"/>
      <c r="R218" s="591"/>
      <c r="S218" s="49" t="s">
        <v>357</v>
      </c>
      <c r="T218" s="50"/>
      <c r="U218" s="451"/>
      <c r="V218" s="594"/>
      <c r="W218" s="597"/>
    </row>
    <row r="219" spans="1:23" ht="15.75" hidden="1" x14ac:dyDescent="0.25">
      <c r="A219" s="20"/>
      <c r="B219" s="600"/>
      <c r="C219" s="603"/>
      <c r="D219" s="606"/>
      <c r="E219" s="585"/>
      <c r="F219" s="588"/>
      <c r="G219" s="588"/>
      <c r="H219" s="591"/>
      <c r="I219" s="49" t="s">
        <v>358</v>
      </c>
      <c r="J219" s="50"/>
      <c r="K219" s="51"/>
      <c r="L219" s="600"/>
      <c r="M219" s="603"/>
      <c r="N219" s="606"/>
      <c r="O219" s="585"/>
      <c r="P219" s="588"/>
      <c r="Q219" s="588"/>
      <c r="R219" s="591"/>
      <c r="S219" s="49" t="s">
        <v>358</v>
      </c>
      <c r="T219" s="50"/>
      <c r="U219" s="451"/>
      <c r="V219" s="594"/>
      <c r="W219" s="597"/>
    </row>
    <row r="220" spans="1:23" ht="15.75" hidden="1" x14ac:dyDescent="0.25">
      <c r="A220" s="20"/>
      <c r="B220" s="600"/>
      <c r="C220" s="603"/>
      <c r="D220" s="606"/>
      <c r="E220" s="585"/>
      <c r="F220" s="588"/>
      <c r="G220" s="588"/>
      <c r="H220" s="591"/>
      <c r="I220" s="49" t="s">
        <v>359</v>
      </c>
      <c r="J220" s="50"/>
      <c r="K220" s="51"/>
      <c r="L220" s="600"/>
      <c r="M220" s="603"/>
      <c r="N220" s="606"/>
      <c r="O220" s="585"/>
      <c r="P220" s="588"/>
      <c r="Q220" s="588"/>
      <c r="R220" s="591"/>
      <c r="S220" s="49" t="s">
        <v>359</v>
      </c>
      <c r="T220" s="50"/>
      <c r="U220" s="451"/>
      <c r="V220" s="594"/>
      <c r="W220" s="597"/>
    </row>
    <row r="221" spans="1:23" ht="15.75" hidden="1" x14ac:dyDescent="0.25">
      <c r="A221" s="20"/>
      <c r="B221" s="600"/>
      <c r="C221" s="603"/>
      <c r="D221" s="606"/>
      <c r="E221" s="585"/>
      <c r="F221" s="588"/>
      <c r="G221" s="588"/>
      <c r="H221" s="591"/>
      <c r="I221" s="49" t="s">
        <v>360</v>
      </c>
      <c r="J221" s="50"/>
      <c r="K221" s="51"/>
      <c r="L221" s="600"/>
      <c r="M221" s="603"/>
      <c r="N221" s="606"/>
      <c r="O221" s="585"/>
      <c r="P221" s="588"/>
      <c r="Q221" s="588"/>
      <c r="R221" s="591"/>
      <c r="S221" s="49" t="s">
        <v>360</v>
      </c>
      <c r="T221" s="50"/>
      <c r="U221" s="451"/>
      <c r="V221" s="594"/>
      <c r="W221" s="597"/>
    </row>
    <row r="222" spans="1:23" ht="15.75" hidden="1" x14ac:dyDescent="0.25">
      <c r="A222" s="20"/>
      <c r="B222" s="600"/>
      <c r="C222" s="603"/>
      <c r="D222" s="606"/>
      <c r="E222" s="585"/>
      <c r="F222" s="588"/>
      <c r="G222" s="588"/>
      <c r="H222" s="591"/>
      <c r="I222" s="49" t="s">
        <v>361</v>
      </c>
      <c r="J222" s="50"/>
      <c r="K222" s="51"/>
      <c r="L222" s="600"/>
      <c r="M222" s="603"/>
      <c r="N222" s="606"/>
      <c r="O222" s="585"/>
      <c r="P222" s="588"/>
      <c r="Q222" s="588"/>
      <c r="R222" s="591"/>
      <c r="S222" s="49" t="s">
        <v>361</v>
      </c>
      <c r="T222" s="50"/>
      <c r="U222" s="451"/>
      <c r="V222" s="594"/>
      <c r="W222" s="597"/>
    </row>
    <row r="223" spans="1:23" ht="15.75" hidden="1" x14ac:dyDescent="0.25">
      <c r="A223" s="20"/>
      <c r="B223" s="600"/>
      <c r="C223" s="603"/>
      <c r="D223" s="606"/>
      <c r="E223" s="585"/>
      <c r="F223" s="588"/>
      <c r="G223" s="588"/>
      <c r="H223" s="591"/>
      <c r="I223" s="49" t="s">
        <v>362</v>
      </c>
      <c r="J223" s="50"/>
      <c r="K223" s="51"/>
      <c r="L223" s="600"/>
      <c r="M223" s="603"/>
      <c r="N223" s="606"/>
      <c r="O223" s="585"/>
      <c r="P223" s="588"/>
      <c r="Q223" s="588"/>
      <c r="R223" s="591"/>
      <c r="S223" s="49" t="s">
        <v>362</v>
      </c>
      <c r="T223" s="50"/>
      <c r="U223" s="451"/>
      <c r="V223" s="594"/>
      <c r="W223" s="597"/>
    </row>
    <row r="224" spans="1:23" ht="15.75" hidden="1" x14ac:dyDescent="0.25">
      <c r="A224" s="20"/>
      <c r="B224" s="600"/>
      <c r="C224" s="603"/>
      <c r="D224" s="606"/>
      <c r="E224" s="585"/>
      <c r="F224" s="588"/>
      <c r="G224" s="588"/>
      <c r="H224" s="591"/>
      <c r="I224" s="49" t="s">
        <v>363</v>
      </c>
      <c r="J224" s="50"/>
      <c r="K224" s="51"/>
      <c r="L224" s="600"/>
      <c r="M224" s="603"/>
      <c r="N224" s="606"/>
      <c r="O224" s="585"/>
      <c r="P224" s="588"/>
      <c r="Q224" s="588"/>
      <c r="R224" s="591"/>
      <c r="S224" s="49" t="s">
        <v>363</v>
      </c>
      <c r="T224" s="50"/>
      <c r="U224" s="451"/>
      <c r="V224" s="594"/>
      <c r="W224" s="597"/>
    </row>
    <row r="225" spans="1:23" ht="16.5" hidden="1" thickBot="1" x14ac:dyDescent="0.3">
      <c r="A225" s="20"/>
      <c r="B225" s="601"/>
      <c r="C225" s="604"/>
      <c r="D225" s="607"/>
      <c r="E225" s="586"/>
      <c r="F225" s="589"/>
      <c r="G225" s="589"/>
      <c r="H225" s="592"/>
      <c r="I225" s="52" t="s">
        <v>364</v>
      </c>
      <c r="J225" s="53"/>
      <c r="K225" s="54"/>
      <c r="L225" s="601"/>
      <c r="M225" s="604"/>
      <c r="N225" s="607"/>
      <c r="O225" s="586"/>
      <c r="P225" s="589"/>
      <c r="Q225" s="589"/>
      <c r="R225" s="592"/>
      <c r="S225" s="52" t="s">
        <v>364</v>
      </c>
      <c r="T225" s="53"/>
      <c r="U225" s="462"/>
      <c r="V225" s="595"/>
      <c r="W225" s="598"/>
    </row>
    <row r="226" spans="1:23" ht="15.75" hidden="1" x14ac:dyDescent="0.25">
      <c r="A226" s="20"/>
      <c r="B226" s="599"/>
      <c r="C226" s="602"/>
      <c r="D226" s="605"/>
      <c r="E226" s="584"/>
      <c r="F226" s="587"/>
      <c r="G226" s="587"/>
      <c r="H226" s="590"/>
      <c r="I226" s="48" t="s">
        <v>355</v>
      </c>
      <c r="J226" s="428"/>
      <c r="K226" s="430"/>
      <c r="L226" s="599"/>
      <c r="M226" s="602"/>
      <c r="N226" s="605"/>
      <c r="O226" s="584"/>
      <c r="P226" s="587"/>
      <c r="Q226" s="587"/>
      <c r="R226" s="590"/>
      <c r="S226" s="48" t="s">
        <v>355</v>
      </c>
      <c r="T226" s="428"/>
      <c r="U226" s="441"/>
      <c r="V226" s="593" t="str">
        <f>IFERROR(IF(C226='Defaults &lt;HIDE&gt;'!$H$11,D226*E226*0.746*F226/G226*H226, 1/(1/(E226*0.746*((K226*J226^3)+(K227*J227^3)+(K228*J228^3)+(K229*J229^3)+(K230*J230^3)+(K231*J231^3)+(K232*J232^3)+(K233*J233^3)+(K234*J234^3)+(K235*J235^3))))),"")</f>
        <v/>
      </c>
      <c r="W226" s="596" t="str">
        <f>IFERROR(IF(M226='Defaults &lt;HIDE&gt;'!$H$11,N226*O226*0.746*P226/Q226*R226, 1/(1/(O226*0.746*((U226*T226^3)+(U227*T227^3)+(U228*T228^3)+(U229*T229^3)+(U230*T230^3)+(U231*T231^3)+(U232*T232^3)+(U233*T233^3)+(U234*T234^3)+(U235*T235^3))))),"")</f>
        <v/>
      </c>
    </row>
    <row r="227" spans="1:23" ht="15.75" hidden="1" x14ac:dyDescent="0.25">
      <c r="A227" s="20"/>
      <c r="B227" s="600"/>
      <c r="C227" s="603"/>
      <c r="D227" s="606"/>
      <c r="E227" s="585"/>
      <c r="F227" s="588"/>
      <c r="G227" s="588"/>
      <c r="H227" s="591"/>
      <c r="I227" s="49" t="s">
        <v>356</v>
      </c>
      <c r="J227" s="50"/>
      <c r="K227" s="51"/>
      <c r="L227" s="600"/>
      <c r="M227" s="603"/>
      <c r="N227" s="606"/>
      <c r="O227" s="585"/>
      <c r="P227" s="588"/>
      <c r="Q227" s="588"/>
      <c r="R227" s="591"/>
      <c r="S227" s="49" t="s">
        <v>356</v>
      </c>
      <c r="T227" s="50"/>
      <c r="U227" s="451"/>
      <c r="V227" s="594"/>
      <c r="W227" s="597"/>
    </row>
    <row r="228" spans="1:23" ht="15.75" hidden="1" x14ac:dyDescent="0.25">
      <c r="A228" s="20"/>
      <c r="B228" s="600"/>
      <c r="C228" s="603"/>
      <c r="D228" s="606"/>
      <c r="E228" s="585"/>
      <c r="F228" s="588"/>
      <c r="G228" s="588"/>
      <c r="H228" s="591"/>
      <c r="I228" s="49" t="s">
        <v>357</v>
      </c>
      <c r="J228" s="50"/>
      <c r="K228" s="51"/>
      <c r="L228" s="600"/>
      <c r="M228" s="603"/>
      <c r="N228" s="606"/>
      <c r="O228" s="585"/>
      <c r="P228" s="588"/>
      <c r="Q228" s="588"/>
      <c r="R228" s="591"/>
      <c r="S228" s="49" t="s">
        <v>357</v>
      </c>
      <c r="T228" s="50"/>
      <c r="U228" s="451"/>
      <c r="V228" s="594"/>
      <c r="W228" s="597"/>
    </row>
    <row r="229" spans="1:23" ht="15.75" hidden="1" x14ac:dyDescent="0.25">
      <c r="A229" s="20"/>
      <c r="B229" s="600"/>
      <c r="C229" s="603"/>
      <c r="D229" s="606"/>
      <c r="E229" s="585"/>
      <c r="F229" s="588"/>
      <c r="G229" s="588"/>
      <c r="H229" s="591"/>
      <c r="I229" s="49" t="s">
        <v>358</v>
      </c>
      <c r="J229" s="50"/>
      <c r="K229" s="51"/>
      <c r="L229" s="600"/>
      <c r="M229" s="603"/>
      <c r="N229" s="606"/>
      <c r="O229" s="585"/>
      <c r="P229" s="588"/>
      <c r="Q229" s="588"/>
      <c r="R229" s="591"/>
      <c r="S229" s="49" t="s">
        <v>358</v>
      </c>
      <c r="T229" s="50"/>
      <c r="U229" s="451"/>
      <c r="V229" s="594"/>
      <c r="W229" s="597"/>
    </row>
    <row r="230" spans="1:23" ht="15.75" hidden="1" x14ac:dyDescent="0.25">
      <c r="A230" s="20"/>
      <c r="B230" s="600"/>
      <c r="C230" s="603"/>
      <c r="D230" s="606"/>
      <c r="E230" s="585"/>
      <c r="F230" s="588"/>
      <c r="G230" s="588"/>
      <c r="H230" s="591"/>
      <c r="I230" s="49" t="s">
        <v>359</v>
      </c>
      <c r="J230" s="50"/>
      <c r="K230" s="51"/>
      <c r="L230" s="600"/>
      <c r="M230" s="603"/>
      <c r="N230" s="606"/>
      <c r="O230" s="585"/>
      <c r="P230" s="588"/>
      <c r="Q230" s="588"/>
      <c r="R230" s="591"/>
      <c r="S230" s="49" t="s">
        <v>359</v>
      </c>
      <c r="T230" s="50"/>
      <c r="U230" s="451"/>
      <c r="V230" s="594"/>
      <c r="W230" s="597"/>
    </row>
    <row r="231" spans="1:23" ht="15.75" hidden="1" x14ac:dyDescent="0.25">
      <c r="A231" s="20"/>
      <c r="B231" s="600"/>
      <c r="C231" s="603"/>
      <c r="D231" s="606"/>
      <c r="E231" s="585"/>
      <c r="F231" s="588"/>
      <c r="G231" s="588"/>
      <c r="H231" s="591"/>
      <c r="I231" s="49" t="s">
        <v>360</v>
      </c>
      <c r="J231" s="50"/>
      <c r="K231" s="51"/>
      <c r="L231" s="600"/>
      <c r="M231" s="603"/>
      <c r="N231" s="606"/>
      <c r="O231" s="585"/>
      <c r="P231" s="588"/>
      <c r="Q231" s="588"/>
      <c r="R231" s="591"/>
      <c r="S231" s="49" t="s">
        <v>360</v>
      </c>
      <c r="T231" s="50"/>
      <c r="U231" s="451"/>
      <c r="V231" s="594"/>
      <c r="W231" s="597"/>
    </row>
    <row r="232" spans="1:23" ht="15.75" hidden="1" x14ac:dyDescent="0.25">
      <c r="A232" s="20"/>
      <c r="B232" s="600"/>
      <c r="C232" s="603"/>
      <c r="D232" s="606"/>
      <c r="E232" s="585"/>
      <c r="F232" s="588"/>
      <c r="G232" s="588"/>
      <c r="H232" s="591"/>
      <c r="I232" s="49" t="s">
        <v>361</v>
      </c>
      <c r="J232" s="50"/>
      <c r="K232" s="51"/>
      <c r="L232" s="600"/>
      <c r="M232" s="603"/>
      <c r="N232" s="606"/>
      <c r="O232" s="585"/>
      <c r="P232" s="588"/>
      <c r="Q232" s="588"/>
      <c r="R232" s="591"/>
      <c r="S232" s="49" t="s">
        <v>361</v>
      </c>
      <c r="T232" s="50"/>
      <c r="U232" s="451"/>
      <c r="V232" s="594"/>
      <c r="W232" s="597"/>
    </row>
    <row r="233" spans="1:23" ht="15.75" hidden="1" x14ac:dyDescent="0.25">
      <c r="A233" s="20"/>
      <c r="B233" s="600"/>
      <c r="C233" s="603"/>
      <c r="D233" s="606"/>
      <c r="E233" s="585"/>
      <c r="F233" s="588"/>
      <c r="G233" s="588"/>
      <c r="H233" s="591"/>
      <c r="I233" s="49" t="s">
        <v>362</v>
      </c>
      <c r="J233" s="50"/>
      <c r="K233" s="51"/>
      <c r="L233" s="600"/>
      <c r="M233" s="603"/>
      <c r="N233" s="606"/>
      <c r="O233" s="585"/>
      <c r="P233" s="588"/>
      <c r="Q233" s="588"/>
      <c r="R233" s="591"/>
      <c r="S233" s="49" t="s">
        <v>362</v>
      </c>
      <c r="T233" s="50"/>
      <c r="U233" s="451"/>
      <c r="V233" s="594"/>
      <c r="W233" s="597"/>
    </row>
    <row r="234" spans="1:23" ht="15.75" hidden="1" x14ac:dyDescent="0.25">
      <c r="A234" s="20"/>
      <c r="B234" s="600"/>
      <c r="C234" s="603"/>
      <c r="D234" s="606"/>
      <c r="E234" s="585"/>
      <c r="F234" s="588"/>
      <c r="G234" s="588"/>
      <c r="H234" s="591"/>
      <c r="I234" s="49" t="s">
        <v>363</v>
      </c>
      <c r="J234" s="50"/>
      <c r="K234" s="51"/>
      <c r="L234" s="600"/>
      <c r="M234" s="603"/>
      <c r="N234" s="606"/>
      <c r="O234" s="585"/>
      <c r="P234" s="588"/>
      <c r="Q234" s="588"/>
      <c r="R234" s="591"/>
      <c r="S234" s="49" t="s">
        <v>363</v>
      </c>
      <c r="T234" s="50"/>
      <c r="U234" s="451"/>
      <c r="V234" s="594"/>
      <c r="W234" s="597"/>
    </row>
    <row r="235" spans="1:23" ht="16.5" hidden="1" thickBot="1" x14ac:dyDescent="0.3">
      <c r="A235" s="20"/>
      <c r="B235" s="601"/>
      <c r="C235" s="604"/>
      <c r="D235" s="607"/>
      <c r="E235" s="586"/>
      <c r="F235" s="589"/>
      <c r="G235" s="589"/>
      <c r="H235" s="592"/>
      <c r="I235" s="52" t="s">
        <v>364</v>
      </c>
      <c r="J235" s="53"/>
      <c r="K235" s="54"/>
      <c r="L235" s="601"/>
      <c r="M235" s="604"/>
      <c r="N235" s="607"/>
      <c r="O235" s="586"/>
      <c r="P235" s="589"/>
      <c r="Q235" s="589"/>
      <c r="R235" s="592"/>
      <c r="S235" s="52" t="s">
        <v>364</v>
      </c>
      <c r="T235" s="53"/>
      <c r="U235" s="462"/>
      <c r="V235" s="595"/>
      <c r="W235" s="598"/>
    </row>
    <row r="236" spans="1:23" ht="15.75" hidden="1" x14ac:dyDescent="0.25">
      <c r="A236" s="20"/>
      <c r="B236" s="599"/>
      <c r="C236" s="602"/>
      <c r="D236" s="605"/>
      <c r="E236" s="584"/>
      <c r="F236" s="587"/>
      <c r="G236" s="587"/>
      <c r="H236" s="590"/>
      <c r="I236" s="48" t="s">
        <v>355</v>
      </c>
      <c r="J236" s="428"/>
      <c r="K236" s="430"/>
      <c r="L236" s="599"/>
      <c r="M236" s="602"/>
      <c r="N236" s="605"/>
      <c r="O236" s="584"/>
      <c r="P236" s="587"/>
      <c r="Q236" s="587"/>
      <c r="R236" s="590"/>
      <c r="S236" s="48" t="s">
        <v>355</v>
      </c>
      <c r="T236" s="428"/>
      <c r="U236" s="441"/>
      <c r="V236" s="593" t="str">
        <f>IFERROR(IF(C236='Defaults &lt;HIDE&gt;'!$H$11,D236*E236*0.746*F236/G236*H236, 1/(1/(E236*0.746*((K236*J236^3)+(K237*J237^3)+(K238*J238^3)+(K239*J239^3)+(K240*J240^3)+(K241*J241^3)+(K242*J242^3)+(K243*J243^3)+(K244*J244^3)+(K245*J245^3))))),"")</f>
        <v/>
      </c>
      <c r="W236" s="596" t="str">
        <f>IFERROR(IF(M236='Defaults &lt;HIDE&gt;'!$H$11,N236*O236*0.746*P236/Q236*R236, 1/(1/(O236*0.746*((U236*T236^3)+(U237*T237^3)+(U238*T238^3)+(U239*T239^3)+(U240*T240^3)+(U241*T241^3)+(U242*T242^3)+(U243*T243^3)+(U244*T244^3)+(U245*T245^3))))),"")</f>
        <v/>
      </c>
    </row>
    <row r="237" spans="1:23" ht="15.75" hidden="1" x14ac:dyDescent="0.25">
      <c r="A237" s="20"/>
      <c r="B237" s="600"/>
      <c r="C237" s="603"/>
      <c r="D237" s="606"/>
      <c r="E237" s="585"/>
      <c r="F237" s="588"/>
      <c r="G237" s="588"/>
      <c r="H237" s="591"/>
      <c r="I237" s="49" t="s">
        <v>356</v>
      </c>
      <c r="J237" s="50"/>
      <c r="K237" s="51"/>
      <c r="L237" s="600"/>
      <c r="M237" s="603"/>
      <c r="N237" s="606"/>
      <c r="O237" s="585"/>
      <c r="P237" s="588"/>
      <c r="Q237" s="588"/>
      <c r="R237" s="591"/>
      <c r="S237" s="49" t="s">
        <v>356</v>
      </c>
      <c r="T237" s="50"/>
      <c r="U237" s="451"/>
      <c r="V237" s="594"/>
      <c r="W237" s="597"/>
    </row>
    <row r="238" spans="1:23" ht="15.75" hidden="1" x14ac:dyDescent="0.25">
      <c r="A238" s="20"/>
      <c r="B238" s="600"/>
      <c r="C238" s="603"/>
      <c r="D238" s="606"/>
      <c r="E238" s="585"/>
      <c r="F238" s="588"/>
      <c r="G238" s="588"/>
      <c r="H238" s="591"/>
      <c r="I238" s="49" t="s">
        <v>357</v>
      </c>
      <c r="J238" s="50"/>
      <c r="K238" s="51"/>
      <c r="L238" s="600"/>
      <c r="M238" s="603"/>
      <c r="N238" s="606"/>
      <c r="O238" s="585"/>
      <c r="P238" s="588"/>
      <c r="Q238" s="588"/>
      <c r="R238" s="591"/>
      <c r="S238" s="49" t="s">
        <v>357</v>
      </c>
      <c r="T238" s="50"/>
      <c r="U238" s="451"/>
      <c r="V238" s="594"/>
      <c r="W238" s="597"/>
    </row>
    <row r="239" spans="1:23" ht="15.75" hidden="1" x14ac:dyDescent="0.25">
      <c r="A239" s="20"/>
      <c r="B239" s="600"/>
      <c r="C239" s="603"/>
      <c r="D239" s="606"/>
      <c r="E239" s="585"/>
      <c r="F239" s="588"/>
      <c r="G239" s="588"/>
      <c r="H239" s="591"/>
      <c r="I239" s="49" t="s">
        <v>358</v>
      </c>
      <c r="J239" s="50"/>
      <c r="K239" s="51"/>
      <c r="L239" s="600"/>
      <c r="M239" s="603"/>
      <c r="N239" s="606"/>
      <c r="O239" s="585"/>
      <c r="P239" s="588"/>
      <c r="Q239" s="588"/>
      <c r="R239" s="591"/>
      <c r="S239" s="49" t="s">
        <v>358</v>
      </c>
      <c r="T239" s="50"/>
      <c r="U239" s="451"/>
      <c r="V239" s="594"/>
      <c r="W239" s="597"/>
    </row>
    <row r="240" spans="1:23" ht="15.75" hidden="1" x14ac:dyDescent="0.25">
      <c r="A240" s="20"/>
      <c r="B240" s="600"/>
      <c r="C240" s="603"/>
      <c r="D240" s="606"/>
      <c r="E240" s="585"/>
      <c r="F240" s="588"/>
      <c r="G240" s="588"/>
      <c r="H240" s="591"/>
      <c r="I240" s="49" t="s">
        <v>359</v>
      </c>
      <c r="J240" s="50"/>
      <c r="K240" s="51"/>
      <c r="L240" s="600"/>
      <c r="M240" s="603"/>
      <c r="N240" s="606"/>
      <c r="O240" s="585"/>
      <c r="P240" s="588"/>
      <c r="Q240" s="588"/>
      <c r="R240" s="591"/>
      <c r="S240" s="49" t="s">
        <v>359</v>
      </c>
      <c r="T240" s="50"/>
      <c r="U240" s="451"/>
      <c r="V240" s="594"/>
      <c r="W240" s="597"/>
    </row>
    <row r="241" spans="1:23" ht="15.75" hidden="1" x14ac:dyDescent="0.25">
      <c r="A241" s="20"/>
      <c r="B241" s="600"/>
      <c r="C241" s="603"/>
      <c r="D241" s="606"/>
      <c r="E241" s="585"/>
      <c r="F241" s="588"/>
      <c r="G241" s="588"/>
      <c r="H241" s="591"/>
      <c r="I241" s="49" t="s">
        <v>360</v>
      </c>
      <c r="J241" s="50"/>
      <c r="K241" s="51"/>
      <c r="L241" s="600"/>
      <c r="M241" s="603"/>
      <c r="N241" s="606"/>
      <c r="O241" s="585"/>
      <c r="P241" s="588"/>
      <c r="Q241" s="588"/>
      <c r="R241" s="591"/>
      <c r="S241" s="49" t="s">
        <v>360</v>
      </c>
      <c r="T241" s="50"/>
      <c r="U241" s="451"/>
      <c r="V241" s="594"/>
      <c r="W241" s="597"/>
    </row>
    <row r="242" spans="1:23" ht="15.75" hidden="1" x14ac:dyDescent="0.25">
      <c r="A242" s="20"/>
      <c r="B242" s="600"/>
      <c r="C242" s="603"/>
      <c r="D242" s="606"/>
      <c r="E242" s="585"/>
      <c r="F242" s="588"/>
      <c r="G242" s="588"/>
      <c r="H242" s="591"/>
      <c r="I242" s="49" t="s">
        <v>361</v>
      </c>
      <c r="J242" s="50"/>
      <c r="K242" s="51"/>
      <c r="L242" s="600"/>
      <c r="M242" s="603"/>
      <c r="N242" s="606"/>
      <c r="O242" s="585"/>
      <c r="P242" s="588"/>
      <c r="Q242" s="588"/>
      <c r="R242" s="591"/>
      <c r="S242" s="49" t="s">
        <v>361</v>
      </c>
      <c r="T242" s="50"/>
      <c r="U242" s="451"/>
      <c r="V242" s="594"/>
      <c r="W242" s="597"/>
    </row>
    <row r="243" spans="1:23" ht="15.75" hidden="1" x14ac:dyDescent="0.25">
      <c r="A243" s="20"/>
      <c r="B243" s="600"/>
      <c r="C243" s="603"/>
      <c r="D243" s="606"/>
      <c r="E243" s="585"/>
      <c r="F243" s="588"/>
      <c r="G243" s="588"/>
      <c r="H243" s="591"/>
      <c r="I243" s="49" t="s">
        <v>362</v>
      </c>
      <c r="J243" s="50"/>
      <c r="K243" s="51"/>
      <c r="L243" s="600"/>
      <c r="M243" s="603"/>
      <c r="N243" s="606"/>
      <c r="O243" s="585"/>
      <c r="P243" s="588"/>
      <c r="Q243" s="588"/>
      <c r="R243" s="591"/>
      <c r="S243" s="49" t="s">
        <v>362</v>
      </c>
      <c r="T243" s="50"/>
      <c r="U243" s="451"/>
      <c r="V243" s="594"/>
      <c r="W243" s="597"/>
    </row>
    <row r="244" spans="1:23" ht="15.75" hidden="1" x14ac:dyDescent="0.25">
      <c r="A244" s="20"/>
      <c r="B244" s="600"/>
      <c r="C244" s="603"/>
      <c r="D244" s="606"/>
      <c r="E244" s="585"/>
      <c r="F244" s="588"/>
      <c r="G244" s="588"/>
      <c r="H244" s="591"/>
      <c r="I244" s="49" t="s">
        <v>363</v>
      </c>
      <c r="J244" s="50"/>
      <c r="K244" s="51"/>
      <c r="L244" s="600"/>
      <c r="M244" s="603"/>
      <c r="N244" s="606"/>
      <c r="O244" s="585"/>
      <c r="P244" s="588"/>
      <c r="Q244" s="588"/>
      <c r="R244" s="591"/>
      <c r="S244" s="49" t="s">
        <v>363</v>
      </c>
      <c r="T244" s="50"/>
      <c r="U244" s="451"/>
      <c r="V244" s="594"/>
      <c r="W244" s="597"/>
    </row>
    <row r="245" spans="1:23" ht="16.5" hidden="1" thickBot="1" x14ac:dyDescent="0.3">
      <c r="A245" s="20"/>
      <c r="B245" s="601"/>
      <c r="C245" s="604"/>
      <c r="D245" s="607"/>
      <c r="E245" s="586"/>
      <c r="F245" s="589"/>
      <c r="G245" s="589"/>
      <c r="H245" s="592"/>
      <c r="I245" s="52" t="s">
        <v>364</v>
      </c>
      <c r="J245" s="53"/>
      <c r="K245" s="54"/>
      <c r="L245" s="601"/>
      <c r="M245" s="604"/>
      <c r="N245" s="607"/>
      <c r="O245" s="586"/>
      <c r="P245" s="589"/>
      <c r="Q245" s="589"/>
      <c r="R245" s="592"/>
      <c r="S245" s="52" t="s">
        <v>364</v>
      </c>
      <c r="T245" s="53"/>
      <c r="U245" s="462"/>
      <c r="V245" s="595"/>
      <c r="W245" s="598"/>
    </row>
    <row r="246" spans="1:23" ht="15.75" hidden="1" x14ac:dyDescent="0.25">
      <c r="A246" s="20"/>
      <c r="B246" s="599"/>
      <c r="C246" s="602"/>
      <c r="D246" s="605"/>
      <c r="E246" s="584"/>
      <c r="F246" s="587"/>
      <c r="G246" s="587"/>
      <c r="H246" s="590"/>
      <c r="I246" s="48" t="s">
        <v>355</v>
      </c>
      <c r="J246" s="428"/>
      <c r="K246" s="430"/>
      <c r="L246" s="599"/>
      <c r="M246" s="602"/>
      <c r="N246" s="605"/>
      <c r="O246" s="584"/>
      <c r="P246" s="587"/>
      <c r="Q246" s="587"/>
      <c r="R246" s="590"/>
      <c r="S246" s="48" t="s">
        <v>355</v>
      </c>
      <c r="T246" s="428"/>
      <c r="U246" s="441"/>
      <c r="V246" s="593" t="str">
        <f>IFERROR(IF(C246='Defaults &lt;HIDE&gt;'!$H$11,D246*E246*0.746*F246/G246*H246, 1/(1/(E246*0.746*((K246*J246^3)+(K247*J247^3)+(K248*J248^3)+(K249*J249^3)+(K250*J250^3)+(K251*J251^3)+(K252*J252^3)+(K253*J253^3)+(K254*J254^3)+(K255*J255^3))))),"")</f>
        <v/>
      </c>
      <c r="W246" s="596" t="str">
        <f>IFERROR(IF(M246='Defaults &lt;HIDE&gt;'!$H$11,N246*O246*0.746*P246/Q246*R246, 1/(1/(O246*0.746*((U246*T246^3)+(U247*T247^3)+(U248*T248^3)+(U249*T249^3)+(U250*T250^3)+(U251*T251^3)+(U252*T252^3)+(U253*T253^3)+(U254*T254^3)+(U255*T255^3))))),"")</f>
        <v/>
      </c>
    </row>
    <row r="247" spans="1:23" ht="15.75" hidden="1" x14ac:dyDescent="0.25">
      <c r="A247" s="20"/>
      <c r="B247" s="600"/>
      <c r="C247" s="603"/>
      <c r="D247" s="606"/>
      <c r="E247" s="585"/>
      <c r="F247" s="588"/>
      <c r="G247" s="588"/>
      <c r="H247" s="591"/>
      <c r="I247" s="49" t="s">
        <v>356</v>
      </c>
      <c r="J247" s="50"/>
      <c r="K247" s="51"/>
      <c r="L247" s="600"/>
      <c r="M247" s="603"/>
      <c r="N247" s="606"/>
      <c r="O247" s="585"/>
      <c r="P247" s="588"/>
      <c r="Q247" s="588"/>
      <c r="R247" s="591"/>
      <c r="S247" s="49" t="s">
        <v>356</v>
      </c>
      <c r="T247" s="50"/>
      <c r="U247" s="451"/>
      <c r="V247" s="594"/>
      <c r="W247" s="597"/>
    </row>
    <row r="248" spans="1:23" ht="15.75" hidden="1" x14ac:dyDescent="0.25">
      <c r="A248" s="20"/>
      <c r="B248" s="600"/>
      <c r="C248" s="603"/>
      <c r="D248" s="606"/>
      <c r="E248" s="585"/>
      <c r="F248" s="588"/>
      <c r="G248" s="588"/>
      <c r="H248" s="591"/>
      <c r="I248" s="49" t="s">
        <v>357</v>
      </c>
      <c r="J248" s="50"/>
      <c r="K248" s="51"/>
      <c r="L248" s="600"/>
      <c r="M248" s="603"/>
      <c r="N248" s="606"/>
      <c r="O248" s="585"/>
      <c r="P248" s="588"/>
      <c r="Q248" s="588"/>
      <c r="R248" s="591"/>
      <c r="S248" s="49" t="s">
        <v>357</v>
      </c>
      <c r="T248" s="50"/>
      <c r="U248" s="451"/>
      <c r="V248" s="594"/>
      <c r="W248" s="597"/>
    </row>
    <row r="249" spans="1:23" ht="15.75" hidden="1" x14ac:dyDescent="0.25">
      <c r="A249" s="20"/>
      <c r="B249" s="600"/>
      <c r="C249" s="603"/>
      <c r="D249" s="606"/>
      <c r="E249" s="585"/>
      <c r="F249" s="588"/>
      <c r="G249" s="588"/>
      <c r="H249" s="591"/>
      <c r="I249" s="49" t="s">
        <v>358</v>
      </c>
      <c r="J249" s="50"/>
      <c r="K249" s="51"/>
      <c r="L249" s="600"/>
      <c r="M249" s="603"/>
      <c r="N249" s="606"/>
      <c r="O249" s="585"/>
      <c r="P249" s="588"/>
      <c r="Q249" s="588"/>
      <c r="R249" s="591"/>
      <c r="S249" s="49" t="s">
        <v>358</v>
      </c>
      <c r="T249" s="50"/>
      <c r="U249" s="451"/>
      <c r="V249" s="594"/>
      <c r="W249" s="597"/>
    </row>
    <row r="250" spans="1:23" ht="15.75" hidden="1" x14ac:dyDescent="0.25">
      <c r="A250" s="20"/>
      <c r="B250" s="600"/>
      <c r="C250" s="603"/>
      <c r="D250" s="606"/>
      <c r="E250" s="585"/>
      <c r="F250" s="588"/>
      <c r="G250" s="588"/>
      <c r="H250" s="591"/>
      <c r="I250" s="49" t="s">
        <v>359</v>
      </c>
      <c r="J250" s="50"/>
      <c r="K250" s="51"/>
      <c r="L250" s="600"/>
      <c r="M250" s="603"/>
      <c r="N250" s="606"/>
      <c r="O250" s="585"/>
      <c r="P250" s="588"/>
      <c r="Q250" s="588"/>
      <c r="R250" s="591"/>
      <c r="S250" s="49" t="s">
        <v>359</v>
      </c>
      <c r="T250" s="50"/>
      <c r="U250" s="451"/>
      <c r="V250" s="594"/>
      <c r="W250" s="597"/>
    </row>
    <row r="251" spans="1:23" ht="15.75" hidden="1" x14ac:dyDescent="0.25">
      <c r="A251" s="20"/>
      <c r="B251" s="600"/>
      <c r="C251" s="603"/>
      <c r="D251" s="606"/>
      <c r="E251" s="585"/>
      <c r="F251" s="588"/>
      <c r="G251" s="588"/>
      <c r="H251" s="591"/>
      <c r="I251" s="49" t="s">
        <v>360</v>
      </c>
      <c r="J251" s="50"/>
      <c r="K251" s="51"/>
      <c r="L251" s="600"/>
      <c r="M251" s="603"/>
      <c r="N251" s="606"/>
      <c r="O251" s="585"/>
      <c r="P251" s="588"/>
      <c r="Q251" s="588"/>
      <c r="R251" s="591"/>
      <c r="S251" s="49" t="s">
        <v>360</v>
      </c>
      <c r="T251" s="50"/>
      <c r="U251" s="451"/>
      <c r="V251" s="594"/>
      <c r="W251" s="597"/>
    </row>
    <row r="252" spans="1:23" ht="15.75" hidden="1" x14ac:dyDescent="0.25">
      <c r="A252" s="20"/>
      <c r="B252" s="600"/>
      <c r="C252" s="603"/>
      <c r="D252" s="606"/>
      <c r="E252" s="585"/>
      <c r="F252" s="588"/>
      <c r="G252" s="588"/>
      <c r="H252" s="591"/>
      <c r="I252" s="49" t="s">
        <v>361</v>
      </c>
      <c r="J252" s="50"/>
      <c r="K252" s="51"/>
      <c r="L252" s="600"/>
      <c r="M252" s="603"/>
      <c r="N252" s="606"/>
      <c r="O252" s="585"/>
      <c r="P252" s="588"/>
      <c r="Q252" s="588"/>
      <c r="R252" s="591"/>
      <c r="S252" s="49" t="s">
        <v>361</v>
      </c>
      <c r="T252" s="50"/>
      <c r="U252" s="451"/>
      <c r="V252" s="594"/>
      <c r="W252" s="597"/>
    </row>
    <row r="253" spans="1:23" ht="15.75" hidden="1" x14ac:dyDescent="0.25">
      <c r="A253" s="20"/>
      <c r="B253" s="600"/>
      <c r="C253" s="603"/>
      <c r="D253" s="606"/>
      <c r="E253" s="585"/>
      <c r="F253" s="588"/>
      <c r="G253" s="588"/>
      <c r="H253" s="591"/>
      <c r="I253" s="49" t="s">
        <v>362</v>
      </c>
      <c r="J253" s="50"/>
      <c r="K253" s="51"/>
      <c r="L253" s="600"/>
      <c r="M253" s="603"/>
      <c r="N253" s="606"/>
      <c r="O253" s="585"/>
      <c r="P253" s="588"/>
      <c r="Q253" s="588"/>
      <c r="R253" s="591"/>
      <c r="S253" s="49" t="s">
        <v>362</v>
      </c>
      <c r="T253" s="50"/>
      <c r="U253" s="451"/>
      <c r="V253" s="594"/>
      <c r="W253" s="597"/>
    </row>
    <row r="254" spans="1:23" ht="15.75" hidden="1" x14ac:dyDescent="0.25">
      <c r="A254" s="20"/>
      <c r="B254" s="600"/>
      <c r="C254" s="603"/>
      <c r="D254" s="606"/>
      <c r="E254" s="585"/>
      <c r="F254" s="588"/>
      <c r="G254" s="588"/>
      <c r="H254" s="591"/>
      <c r="I254" s="49" t="s">
        <v>363</v>
      </c>
      <c r="J254" s="50"/>
      <c r="K254" s="51"/>
      <c r="L254" s="600"/>
      <c r="M254" s="603"/>
      <c r="N254" s="606"/>
      <c r="O254" s="585"/>
      <c r="P254" s="588"/>
      <c r="Q254" s="588"/>
      <c r="R254" s="591"/>
      <c r="S254" s="49" t="s">
        <v>363</v>
      </c>
      <c r="T254" s="50"/>
      <c r="U254" s="451"/>
      <c r="V254" s="594"/>
      <c r="W254" s="597"/>
    </row>
    <row r="255" spans="1:23" ht="16.5" hidden="1" thickBot="1" x14ac:dyDescent="0.3">
      <c r="A255" s="20"/>
      <c r="B255" s="601"/>
      <c r="C255" s="604"/>
      <c r="D255" s="607"/>
      <c r="E255" s="586"/>
      <c r="F255" s="589"/>
      <c r="G255" s="589"/>
      <c r="H255" s="592"/>
      <c r="I255" s="52" t="s">
        <v>364</v>
      </c>
      <c r="J255" s="53"/>
      <c r="K255" s="54"/>
      <c r="L255" s="601"/>
      <c r="M255" s="604"/>
      <c r="N255" s="607"/>
      <c r="O255" s="586"/>
      <c r="P255" s="589"/>
      <c r="Q255" s="589"/>
      <c r="R255" s="592"/>
      <c r="S255" s="52" t="s">
        <v>364</v>
      </c>
      <c r="T255" s="53"/>
      <c r="U255" s="462"/>
      <c r="V255" s="595"/>
      <c r="W255" s="598"/>
    </row>
    <row r="256" spans="1:23" ht="15.75" hidden="1" x14ac:dyDescent="0.25">
      <c r="A256" s="20"/>
      <c r="B256" s="599"/>
      <c r="C256" s="602"/>
      <c r="D256" s="605"/>
      <c r="E256" s="584"/>
      <c r="F256" s="587"/>
      <c r="G256" s="587"/>
      <c r="H256" s="590"/>
      <c r="I256" s="48" t="s">
        <v>355</v>
      </c>
      <c r="J256" s="428"/>
      <c r="K256" s="430"/>
      <c r="L256" s="599"/>
      <c r="M256" s="602"/>
      <c r="N256" s="605"/>
      <c r="O256" s="584"/>
      <c r="P256" s="587"/>
      <c r="Q256" s="587"/>
      <c r="R256" s="590"/>
      <c r="S256" s="48" t="s">
        <v>355</v>
      </c>
      <c r="T256" s="428"/>
      <c r="U256" s="441"/>
      <c r="V256" s="593" t="str">
        <f>IFERROR(IF(C256='Defaults &lt;HIDE&gt;'!$H$11,D256*E256*0.746*F256/G256*H256, 1/(1/(E256*0.746*((K256*J256^3)+(K257*J257^3)+(K258*J258^3)+(K259*J259^3)+(K260*J260^3)+(K261*J261^3)+(K262*J262^3)+(K263*J263^3)+(K264*J264^3)+(K265*J265^3))))),"")</f>
        <v/>
      </c>
      <c r="W256" s="596" t="str">
        <f>IFERROR(IF(M256='Defaults &lt;HIDE&gt;'!$H$11,N256*O256*0.746*P256/Q256*R256, 1/(1/(O256*0.746*((U256*T256^3)+(U257*T257^3)+(U258*T258^3)+(U259*T259^3)+(U260*T260^3)+(U261*T261^3)+(U262*T262^3)+(U263*T263^3)+(U264*T264^3)+(U265*T265^3))))),"")</f>
        <v/>
      </c>
    </row>
    <row r="257" spans="1:23" ht="15.75" hidden="1" x14ac:dyDescent="0.25">
      <c r="A257" s="20"/>
      <c r="B257" s="600"/>
      <c r="C257" s="603"/>
      <c r="D257" s="606"/>
      <c r="E257" s="585"/>
      <c r="F257" s="588"/>
      <c r="G257" s="588"/>
      <c r="H257" s="591"/>
      <c r="I257" s="49" t="s">
        <v>356</v>
      </c>
      <c r="J257" s="50"/>
      <c r="K257" s="51"/>
      <c r="L257" s="600"/>
      <c r="M257" s="603"/>
      <c r="N257" s="606"/>
      <c r="O257" s="585"/>
      <c r="P257" s="588"/>
      <c r="Q257" s="588"/>
      <c r="R257" s="591"/>
      <c r="S257" s="49" t="s">
        <v>356</v>
      </c>
      <c r="T257" s="50"/>
      <c r="U257" s="451"/>
      <c r="V257" s="594"/>
      <c r="W257" s="597"/>
    </row>
    <row r="258" spans="1:23" ht="15.75" hidden="1" x14ac:dyDescent="0.25">
      <c r="A258" s="20"/>
      <c r="B258" s="600"/>
      <c r="C258" s="603"/>
      <c r="D258" s="606"/>
      <c r="E258" s="585"/>
      <c r="F258" s="588"/>
      <c r="G258" s="588"/>
      <c r="H258" s="591"/>
      <c r="I258" s="49" t="s">
        <v>357</v>
      </c>
      <c r="J258" s="50"/>
      <c r="K258" s="51"/>
      <c r="L258" s="600"/>
      <c r="M258" s="603"/>
      <c r="N258" s="606"/>
      <c r="O258" s="585"/>
      <c r="P258" s="588"/>
      <c r="Q258" s="588"/>
      <c r="R258" s="591"/>
      <c r="S258" s="49" t="s">
        <v>357</v>
      </c>
      <c r="T258" s="50"/>
      <c r="U258" s="451"/>
      <c r="V258" s="594"/>
      <c r="W258" s="597"/>
    </row>
    <row r="259" spans="1:23" ht="15.75" hidden="1" x14ac:dyDescent="0.25">
      <c r="A259" s="20"/>
      <c r="B259" s="600"/>
      <c r="C259" s="603"/>
      <c r="D259" s="606"/>
      <c r="E259" s="585"/>
      <c r="F259" s="588"/>
      <c r="G259" s="588"/>
      <c r="H259" s="591"/>
      <c r="I259" s="49" t="s">
        <v>358</v>
      </c>
      <c r="J259" s="50"/>
      <c r="K259" s="51"/>
      <c r="L259" s="600"/>
      <c r="M259" s="603"/>
      <c r="N259" s="606"/>
      <c r="O259" s="585"/>
      <c r="P259" s="588"/>
      <c r="Q259" s="588"/>
      <c r="R259" s="591"/>
      <c r="S259" s="49" t="s">
        <v>358</v>
      </c>
      <c r="T259" s="50"/>
      <c r="U259" s="451"/>
      <c r="V259" s="594"/>
      <c r="W259" s="597"/>
    </row>
    <row r="260" spans="1:23" ht="15.75" hidden="1" x14ac:dyDescent="0.25">
      <c r="A260" s="20"/>
      <c r="B260" s="600"/>
      <c r="C260" s="603"/>
      <c r="D260" s="606"/>
      <c r="E260" s="585"/>
      <c r="F260" s="588"/>
      <c r="G260" s="588"/>
      <c r="H260" s="591"/>
      <c r="I260" s="49" t="s">
        <v>359</v>
      </c>
      <c r="J260" s="50"/>
      <c r="K260" s="51"/>
      <c r="L260" s="600"/>
      <c r="M260" s="603"/>
      <c r="N260" s="606"/>
      <c r="O260" s="585"/>
      <c r="P260" s="588"/>
      <c r="Q260" s="588"/>
      <c r="R260" s="591"/>
      <c r="S260" s="49" t="s">
        <v>359</v>
      </c>
      <c r="T260" s="50"/>
      <c r="U260" s="451"/>
      <c r="V260" s="594"/>
      <c r="W260" s="597"/>
    </row>
    <row r="261" spans="1:23" ht="15.75" hidden="1" x14ac:dyDescent="0.25">
      <c r="A261" s="20"/>
      <c r="B261" s="600"/>
      <c r="C261" s="603"/>
      <c r="D261" s="606"/>
      <c r="E261" s="585"/>
      <c r="F261" s="588"/>
      <c r="G261" s="588"/>
      <c r="H261" s="591"/>
      <c r="I261" s="49" t="s">
        <v>360</v>
      </c>
      <c r="J261" s="50"/>
      <c r="K261" s="51"/>
      <c r="L261" s="600"/>
      <c r="M261" s="603"/>
      <c r="N261" s="606"/>
      <c r="O261" s="585"/>
      <c r="P261" s="588"/>
      <c r="Q261" s="588"/>
      <c r="R261" s="591"/>
      <c r="S261" s="49" t="s">
        <v>360</v>
      </c>
      <c r="T261" s="50"/>
      <c r="U261" s="451"/>
      <c r="V261" s="594"/>
      <c r="W261" s="597"/>
    </row>
    <row r="262" spans="1:23" ht="15.75" hidden="1" x14ac:dyDescent="0.25">
      <c r="A262" s="20"/>
      <c r="B262" s="600"/>
      <c r="C262" s="603"/>
      <c r="D262" s="606"/>
      <c r="E262" s="585"/>
      <c r="F262" s="588"/>
      <c r="G262" s="588"/>
      <c r="H262" s="591"/>
      <c r="I262" s="49" t="s">
        <v>361</v>
      </c>
      <c r="J262" s="50"/>
      <c r="K262" s="51"/>
      <c r="L262" s="600"/>
      <c r="M262" s="603"/>
      <c r="N262" s="606"/>
      <c r="O262" s="585"/>
      <c r="P262" s="588"/>
      <c r="Q262" s="588"/>
      <c r="R262" s="591"/>
      <c r="S262" s="49" t="s">
        <v>361</v>
      </c>
      <c r="T262" s="50"/>
      <c r="U262" s="451"/>
      <c r="V262" s="594"/>
      <c r="W262" s="597"/>
    </row>
    <row r="263" spans="1:23" ht="15.75" hidden="1" x14ac:dyDescent="0.25">
      <c r="A263" s="20"/>
      <c r="B263" s="600"/>
      <c r="C263" s="603"/>
      <c r="D263" s="606"/>
      <c r="E263" s="585"/>
      <c r="F263" s="588"/>
      <c r="G263" s="588"/>
      <c r="H263" s="591"/>
      <c r="I263" s="49" t="s">
        <v>362</v>
      </c>
      <c r="J263" s="50"/>
      <c r="K263" s="51"/>
      <c r="L263" s="600"/>
      <c r="M263" s="603"/>
      <c r="N263" s="606"/>
      <c r="O263" s="585"/>
      <c r="P263" s="588"/>
      <c r="Q263" s="588"/>
      <c r="R263" s="591"/>
      <c r="S263" s="49" t="s">
        <v>362</v>
      </c>
      <c r="T263" s="50"/>
      <c r="U263" s="451"/>
      <c r="V263" s="594"/>
      <c r="W263" s="597"/>
    </row>
    <row r="264" spans="1:23" ht="15.75" hidden="1" x14ac:dyDescent="0.25">
      <c r="A264" s="20"/>
      <c r="B264" s="600"/>
      <c r="C264" s="603"/>
      <c r="D264" s="606"/>
      <c r="E264" s="585"/>
      <c r="F264" s="588"/>
      <c r="G264" s="588"/>
      <c r="H264" s="591"/>
      <c r="I264" s="49" t="s">
        <v>363</v>
      </c>
      <c r="J264" s="50"/>
      <c r="K264" s="51"/>
      <c r="L264" s="600"/>
      <c r="M264" s="603"/>
      <c r="N264" s="606"/>
      <c r="O264" s="585"/>
      <c r="P264" s="588"/>
      <c r="Q264" s="588"/>
      <c r="R264" s="591"/>
      <c r="S264" s="49" t="s">
        <v>363</v>
      </c>
      <c r="T264" s="50"/>
      <c r="U264" s="451"/>
      <c r="V264" s="594"/>
      <c r="W264" s="597"/>
    </row>
    <row r="265" spans="1:23" ht="16.5" hidden="1" thickBot="1" x14ac:dyDescent="0.3">
      <c r="A265" s="20"/>
      <c r="B265" s="601"/>
      <c r="C265" s="604"/>
      <c r="D265" s="607"/>
      <c r="E265" s="586"/>
      <c r="F265" s="589"/>
      <c r="G265" s="589"/>
      <c r="H265" s="592"/>
      <c r="I265" s="52" t="s">
        <v>364</v>
      </c>
      <c r="J265" s="53"/>
      <c r="K265" s="54"/>
      <c r="L265" s="601"/>
      <c r="M265" s="604"/>
      <c r="N265" s="607"/>
      <c r="O265" s="586"/>
      <c r="P265" s="589"/>
      <c r="Q265" s="589"/>
      <c r="R265" s="592"/>
      <c r="S265" s="52" t="s">
        <v>364</v>
      </c>
      <c r="T265" s="53"/>
      <c r="U265" s="462"/>
      <c r="V265" s="595"/>
      <c r="W265" s="598"/>
    </row>
    <row r="266" spans="1:23" ht="15.75" hidden="1" x14ac:dyDescent="0.25">
      <c r="A266" s="20"/>
      <c r="B266" s="599"/>
      <c r="C266" s="602"/>
      <c r="D266" s="605"/>
      <c r="E266" s="584"/>
      <c r="F266" s="587"/>
      <c r="G266" s="587"/>
      <c r="H266" s="590"/>
      <c r="I266" s="48" t="s">
        <v>355</v>
      </c>
      <c r="J266" s="428"/>
      <c r="K266" s="430"/>
      <c r="L266" s="599"/>
      <c r="M266" s="602"/>
      <c r="N266" s="605"/>
      <c r="O266" s="584"/>
      <c r="P266" s="587"/>
      <c r="Q266" s="587"/>
      <c r="R266" s="590"/>
      <c r="S266" s="48" t="s">
        <v>355</v>
      </c>
      <c r="T266" s="428"/>
      <c r="U266" s="441"/>
      <c r="V266" s="593" t="str">
        <f>IFERROR(IF(C266='Defaults &lt;HIDE&gt;'!$H$11,D266*E266*0.746*F266/G266*H266, 1/(1/(E266*0.746*((K266*J266^3)+(K267*J267^3)+(K268*J268^3)+(K269*J269^3)+(K270*J270^3)+(K271*J271^3)+(K272*J272^3)+(K273*J273^3)+(K274*J274^3)+(K275*J275^3))))),"")</f>
        <v/>
      </c>
      <c r="W266" s="596" t="str">
        <f>IFERROR(IF(M266='Defaults &lt;HIDE&gt;'!$H$11,N266*O266*0.746*P266/Q266*R266, 1/(1/(O266*0.746*((U266*T266^3)+(U267*T267^3)+(U268*T268^3)+(U269*T269^3)+(U270*T270^3)+(U271*T271^3)+(U272*T272^3)+(U273*T273^3)+(U274*T274^3)+(U275*T275^3))))),"")</f>
        <v/>
      </c>
    </row>
    <row r="267" spans="1:23" ht="15.75" hidden="1" x14ac:dyDescent="0.25">
      <c r="A267" s="20"/>
      <c r="B267" s="600"/>
      <c r="C267" s="603"/>
      <c r="D267" s="606"/>
      <c r="E267" s="585"/>
      <c r="F267" s="588"/>
      <c r="G267" s="588"/>
      <c r="H267" s="591"/>
      <c r="I267" s="49" t="s">
        <v>356</v>
      </c>
      <c r="J267" s="50"/>
      <c r="K267" s="51"/>
      <c r="L267" s="600"/>
      <c r="M267" s="603"/>
      <c r="N267" s="606"/>
      <c r="O267" s="585"/>
      <c r="P267" s="588"/>
      <c r="Q267" s="588"/>
      <c r="R267" s="591"/>
      <c r="S267" s="49" t="s">
        <v>356</v>
      </c>
      <c r="T267" s="50"/>
      <c r="U267" s="451"/>
      <c r="V267" s="594"/>
      <c r="W267" s="597"/>
    </row>
    <row r="268" spans="1:23" ht="15.75" hidden="1" x14ac:dyDescent="0.25">
      <c r="A268" s="20"/>
      <c r="B268" s="600"/>
      <c r="C268" s="603"/>
      <c r="D268" s="606"/>
      <c r="E268" s="585"/>
      <c r="F268" s="588"/>
      <c r="G268" s="588"/>
      <c r="H268" s="591"/>
      <c r="I268" s="49" t="s">
        <v>357</v>
      </c>
      <c r="J268" s="50"/>
      <c r="K268" s="51"/>
      <c r="L268" s="600"/>
      <c r="M268" s="603"/>
      <c r="N268" s="606"/>
      <c r="O268" s="585"/>
      <c r="P268" s="588"/>
      <c r="Q268" s="588"/>
      <c r="R268" s="591"/>
      <c r="S268" s="49" t="s">
        <v>357</v>
      </c>
      <c r="T268" s="50"/>
      <c r="U268" s="451"/>
      <c r="V268" s="594"/>
      <c r="W268" s="597"/>
    </row>
    <row r="269" spans="1:23" ht="15.75" hidden="1" x14ac:dyDescent="0.25">
      <c r="A269" s="20"/>
      <c r="B269" s="600"/>
      <c r="C269" s="603"/>
      <c r="D269" s="606"/>
      <c r="E269" s="585"/>
      <c r="F269" s="588"/>
      <c r="G269" s="588"/>
      <c r="H269" s="591"/>
      <c r="I269" s="49" t="s">
        <v>358</v>
      </c>
      <c r="J269" s="50"/>
      <c r="K269" s="51"/>
      <c r="L269" s="600"/>
      <c r="M269" s="603"/>
      <c r="N269" s="606"/>
      <c r="O269" s="585"/>
      <c r="P269" s="588"/>
      <c r="Q269" s="588"/>
      <c r="R269" s="591"/>
      <c r="S269" s="49" t="s">
        <v>358</v>
      </c>
      <c r="T269" s="50"/>
      <c r="U269" s="451"/>
      <c r="V269" s="594"/>
      <c r="W269" s="597"/>
    </row>
    <row r="270" spans="1:23" ht="15.75" hidden="1" x14ac:dyDescent="0.25">
      <c r="A270" s="20"/>
      <c r="B270" s="600"/>
      <c r="C270" s="603"/>
      <c r="D270" s="606"/>
      <c r="E270" s="585"/>
      <c r="F270" s="588"/>
      <c r="G270" s="588"/>
      <c r="H270" s="591"/>
      <c r="I270" s="49" t="s">
        <v>359</v>
      </c>
      <c r="J270" s="50"/>
      <c r="K270" s="51"/>
      <c r="L270" s="600"/>
      <c r="M270" s="603"/>
      <c r="N270" s="606"/>
      <c r="O270" s="585"/>
      <c r="P270" s="588"/>
      <c r="Q270" s="588"/>
      <c r="R270" s="591"/>
      <c r="S270" s="49" t="s">
        <v>359</v>
      </c>
      <c r="T270" s="50"/>
      <c r="U270" s="451"/>
      <c r="V270" s="594"/>
      <c r="W270" s="597"/>
    </row>
    <row r="271" spans="1:23" ht="15.75" hidden="1" x14ac:dyDescent="0.25">
      <c r="A271" s="20"/>
      <c r="B271" s="600"/>
      <c r="C271" s="603"/>
      <c r="D271" s="606"/>
      <c r="E271" s="585"/>
      <c r="F271" s="588"/>
      <c r="G271" s="588"/>
      <c r="H271" s="591"/>
      <c r="I271" s="49" t="s">
        <v>360</v>
      </c>
      <c r="J271" s="50"/>
      <c r="K271" s="51"/>
      <c r="L271" s="600"/>
      <c r="M271" s="603"/>
      <c r="N271" s="606"/>
      <c r="O271" s="585"/>
      <c r="P271" s="588"/>
      <c r="Q271" s="588"/>
      <c r="R271" s="591"/>
      <c r="S271" s="49" t="s">
        <v>360</v>
      </c>
      <c r="T271" s="50"/>
      <c r="U271" s="451"/>
      <c r="V271" s="594"/>
      <c r="W271" s="597"/>
    </row>
    <row r="272" spans="1:23" ht="15.75" hidden="1" x14ac:dyDescent="0.25">
      <c r="A272" s="20"/>
      <c r="B272" s="600"/>
      <c r="C272" s="603"/>
      <c r="D272" s="606"/>
      <c r="E272" s="585"/>
      <c r="F272" s="588"/>
      <c r="G272" s="588"/>
      <c r="H272" s="591"/>
      <c r="I272" s="49" t="s">
        <v>361</v>
      </c>
      <c r="J272" s="50"/>
      <c r="K272" s="51"/>
      <c r="L272" s="600"/>
      <c r="M272" s="603"/>
      <c r="N272" s="606"/>
      <c r="O272" s="585"/>
      <c r="P272" s="588"/>
      <c r="Q272" s="588"/>
      <c r="R272" s="591"/>
      <c r="S272" s="49" t="s">
        <v>361</v>
      </c>
      <c r="T272" s="50"/>
      <c r="U272" s="451"/>
      <c r="V272" s="594"/>
      <c r="W272" s="597"/>
    </row>
    <row r="273" spans="1:23" ht="15.75" hidden="1" x14ac:dyDescent="0.25">
      <c r="A273" s="20"/>
      <c r="B273" s="600"/>
      <c r="C273" s="603"/>
      <c r="D273" s="606"/>
      <c r="E273" s="585"/>
      <c r="F273" s="588"/>
      <c r="G273" s="588"/>
      <c r="H273" s="591"/>
      <c r="I273" s="49" t="s">
        <v>362</v>
      </c>
      <c r="J273" s="50"/>
      <c r="K273" s="51"/>
      <c r="L273" s="600"/>
      <c r="M273" s="603"/>
      <c r="N273" s="606"/>
      <c r="O273" s="585"/>
      <c r="P273" s="588"/>
      <c r="Q273" s="588"/>
      <c r="R273" s="591"/>
      <c r="S273" s="49" t="s">
        <v>362</v>
      </c>
      <c r="T273" s="50"/>
      <c r="U273" s="451"/>
      <c r="V273" s="594"/>
      <c r="W273" s="597"/>
    </row>
    <row r="274" spans="1:23" ht="15.75" hidden="1" x14ac:dyDescent="0.25">
      <c r="A274" s="20"/>
      <c r="B274" s="600"/>
      <c r="C274" s="603"/>
      <c r="D274" s="606"/>
      <c r="E274" s="585"/>
      <c r="F274" s="588"/>
      <c r="G274" s="588"/>
      <c r="H274" s="591"/>
      <c r="I274" s="49" t="s">
        <v>363</v>
      </c>
      <c r="J274" s="50"/>
      <c r="K274" s="51"/>
      <c r="L274" s="600"/>
      <c r="M274" s="603"/>
      <c r="N274" s="606"/>
      <c r="O274" s="585"/>
      <c r="P274" s="588"/>
      <c r="Q274" s="588"/>
      <c r="R274" s="591"/>
      <c r="S274" s="49" t="s">
        <v>363</v>
      </c>
      <c r="T274" s="50"/>
      <c r="U274" s="451"/>
      <c r="V274" s="594"/>
      <c r="W274" s="597"/>
    </row>
    <row r="275" spans="1:23" ht="16.5" hidden="1" thickBot="1" x14ac:dyDescent="0.3">
      <c r="A275" s="20"/>
      <c r="B275" s="601"/>
      <c r="C275" s="604"/>
      <c r="D275" s="607"/>
      <c r="E275" s="586"/>
      <c r="F275" s="589"/>
      <c r="G275" s="589"/>
      <c r="H275" s="592"/>
      <c r="I275" s="52" t="s">
        <v>364</v>
      </c>
      <c r="J275" s="53"/>
      <c r="K275" s="54"/>
      <c r="L275" s="601"/>
      <c r="M275" s="604"/>
      <c r="N275" s="607"/>
      <c r="O275" s="586"/>
      <c r="P275" s="589"/>
      <c r="Q275" s="589"/>
      <c r="R275" s="592"/>
      <c r="S275" s="52" t="s">
        <v>364</v>
      </c>
      <c r="T275" s="53"/>
      <c r="U275" s="462"/>
      <c r="V275" s="595"/>
      <c r="W275" s="598"/>
    </row>
    <row r="276" spans="1:23" ht="15.75" hidden="1" x14ac:dyDescent="0.25">
      <c r="A276" s="20"/>
      <c r="B276" s="599"/>
      <c r="C276" s="602"/>
      <c r="D276" s="605"/>
      <c r="E276" s="584"/>
      <c r="F276" s="587"/>
      <c r="G276" s="587"/>
      <c r="H276" s="590"/>
      <c r="I276" s="48" t="s">
        <v>355</v>
      </c>
      <c r="J276" s="428"/>
      <c r="K276" s="430"/>
      <c r="L276" s="599"/>
      <c r="M276" s="602"/>
      <c r="N276" s="605"/>
      <c r="O276" s="584"/>
      <c r="P276" s="587"/>
      <c r="Q276" s="587"/>
      <c r="R276" s="590"/>
      <c r="S276" s="48" t="s">
        <v>355</v>
      </c>
      <c r="T276" s="428"/>
      <c r="U276" s="441"/>
      <c r="V276" s="593" t="str">
        <f>IFERROR(IF(C276='Defaults &lt;HIDE&gt;'!$H$11,D276*E276*0.746*F276/G276*H276, 1/(1/(E276*0.746*((K276*J276^3)+(K277*J277^3)+(K278*J278^3)+(K279*J279^3)+(K280*J280^3)+(K281*J281^3)+(K282*J282^3)+(K283*J283^3)+(K284*J284^3)+(K285*J285^3))))),"")</f>
        <v/>
      </c>
      <c r="W276" s="596" t="str">
        <f>IFERROR(IF(M276='Defaults &lt;HIDE&gt;'!$H$11,N276*O276*0.746*P276/Q276*R276, 1/(1/(O276*0.746*((U276*T276^3)+(U277*T277^3)+(U278*T278^3)+(U279*T279^3)+(U280*T280^3)+(U281*T281^3)+(U282*T282^3)+(U283*T283^3)+(U284*T284^3)+(U285*T285^3))))),"")</f>
        <v/>
      </c>
    </row>
    <row r="277" spans="1:23" ht="15.75" hidden="1" x14ac:dyDescent="0.25">
      <c r="A277" s="20"/>
      <c r="B277" s="600"/>
      <c r="C277" s="603"/>
      <c r="D277" s="606"/>
      <c r="E277" s="585"/>
      <c r="F277" s="588"/>
      <c r="G277" s="588"/>
      <c r="H277" s="591"/>
      <c r="I277" s="49" t="s">
        <v>356</v>
      </c>
      <c r="J277" s="50"/>
      <c r="K277" s="51"/>
      <c r="L277" s="600"/>
      <c r="M277" s="603"/>
      <c r="N277" s="606"/>
      <c r="O277" s="585"/>
      <c r="P277" s="588"/>
      <c r="Q277" s="588"/>
      <c r="R277" s="591"/>
      <c r="S277" s="49" t="s">
        <v>356</v>
      </c>
      <c r="T277" s="50"/>
      <c r="U277" s="451"/>
      <c r="V277" s="594"/>
      <c r="W277" s="597"/>
    </row>
    <row r="278" spans="1:23" ht="15.75" hidden="1" x14ac:dyDescent="0.25">
      <c r="A278" s="20"/>
      <c r="B278" s="600"/>
      <c r="C278" s="603"/>
      <c r="D278" s="606"/>
      <c r="E278" s="585"/>
      <c r="F278" s="588"/>
      <c r="G278" s="588"/>
      <c r="H278" s="591"/>
      <c r="I278" s="49" t="s">
        <v>357</v>
      </c>
      <c r="J278" s="50"/>
      <c r="K278" s="51"/>
      <c r="L278" s="600"/>
      <c r="M278" s="603"/>
      <c r="N278" s="606"/>
      <c r="O278" s="585"/>
      <c r="P278" s="588"/>
      <c r="Q278" s="588"/>
      <c r="R278" s="591"/>
      <c r="S278" s="49" t="s">
        <v>357</v>
      </c>
      <c r="T278" s="50"/>
      <c r="U278" s="451"/>
      <c r="V278" s="594"/>
      <c r="W278" s="597"/>
    </row>
    <row r="279" spans="1:23" ht="15.75" hidden="1" x14ac:dyDescent="0.25">
      <c r="A279" s="20"/>
      <c r="B279" s="600"/>
      <c r="C279" s="603"/>
      <c r="D279" s="606"/>
      <c r="E279" s="585"/>
      <c r="F279" s="588"/>
      <c r="G279" s="588"/>
      <c r="H279" s="591"/>
      <c r="I279" s="49" t="s">
        <v>358</v>
      </c>
      <c r="J279" s="50"/>
      <c r="K279" s="51"/>
      <c r="L279" s="600"/>
      <c r="M279" s="603"/>
      <c r="N279" s="606"/>
      <c r="O279" s="585"/>
      <c r="P279" s="588"/>
      <c r="Q279" s="588"/>
      <c r="R279" s="591"/>
      <c r="S279" s="49" t="s">
        <v>358</v>
      </c>
      <c r="T279" s="50"/>
      <c r="U279" s="451"/>
      <c r="V279" s="594"/>
      <c r="W279" s="597"/>
    </row>
    <row r="280" spans="1:23" ht="15.75" hidden="1" x14ac:dyDescent="0.25">
      <c r="A280" s="20"/>
      <c r="B280" s="600"/>
      <c r="C280" s="603"/>
      <c r="D280" s="606"/>
      <c r="E280" s="585"/>
      <c r="F280" s="588"/>
      <c r="G280" s="588"/>
      <c r="H280" s="591"/>
      <c r="I280" s="49" t="s">
        <v>359</v>
      </c>
      <c r="J280" s="50"/>
      <c r="K280" s="51"/>
      <c r="L280" s="600"/>
      <c r="M280" s="603"/>
      <c r="N280" s="606"/>
      <c r="O280" s="585"/>
      <c r="P280" s="588"/>
      <c r="Q280" s="588"/>
      <c r="R280" s="591"/>
      <c r="S280" s="49" t="s">
        <v>359</v>
      </c>
      <c r="T280" s="50"/>
      <c r="U280" s="451"/>
      <c r="V280" s="594"/>
      <c r="W280" s="597"/>
    </row>
    <row r="281" spans="1:23" ht="15.75" hidden="1" x14ac:dyDescent="0.25">
      <c r="A281" s="20"/>
      <c r="B281" s="600"/>
      <c r="C281" s="603"/>
      <c r="D281" s="606"/>
      <c r="E281" s="585"/>
      <c r="F281" s="588"/>
      <c r="G281" s="588"/>
      <c r="H281" s="591"/>
      <c r="I281" s="49" t="s">
        <v>360</v>
      </c>
      <c r="J281" s="50"/>
      <c r="K281" s="51"/>
      <c r="L281" s="600"/>
      <c r="M281" s="603"/>
      <c r="N281" s="606"/>
      <c r="O281" s="585"/>
      <c r="P281" s="588"/>
      <c r="Q281" s="588"/>
      <c r="R281" s="591"/>
      <c r="S281" s="49" t="s">
        <v>360</v>
      </c>
      <c r="T281" s="50"/>
      <c r="U281" s="451"/>
      <c r="V281" s="594"/>
      <c r="W281" s="597"/>
    </row>
    <row r="282" spans="1:23" ht="15.75" hidden="1" x14ac:dyDescent="0.25">
      <c r="A282" s="20"/>
      <c r="B282" s="600"/>
      <c r="C282" s="603"/>
      <c r="D282" s="606"/>
      <c r="E282" s="585"/>
      <c r="F282" s="588"/>
      <c r="G282" s="588"/>
      <c r="H282" s="591"/>
      <c r="I282" s="49" t="s">
        <v>361</v>
      </c>
      <c r="J282" s="50"/>
      <c r="K282" s="51"/>
      <c r="L282" s="600"/>
      <c r="M282" s="603"/>
      <c r="N282" s="606"/>
      <c r="O282" s="585"/>
      <c r="P282" s="588"/>
      <c r="Q282" s="588"/>
      <c r="R282" s="591"/>
      <c r="S282" s="49" t="s">
        <v>361</v>
      </c>
      <c r="T282" s="50"/>
      <c r="U282" s="451"/>
      <c r="V282" s="594"/>
      <c r="W282" s="597"/>
    </row>
    <row r="283" spans="1:23" ht="15.75" hidden="1" x14ac:dyDescent="0.25">
      <c r="A283" s="20"/>
      <c r="B283" s="600"/>
      <c r="C283" s="603"/>
      <c r="D283" s="606"/>
      <c r="E283" s="585"/>
      <c r="F283" s="588"/>
      <c r="G283" s="588"/>
      <c r="H283" s="591"/>
      <c r="I283" s="49" t="s">
        <v>362</v>
      </c>
      <c r="J283" s="50"/>
      <c r="K283" s="51"/>
      <c r="L283" s="600"/>
      <c r="M283" s="603"/>
      <c r="N283" s="606"/>
      <c r="O283" s="585"/>
      <c r="P283" s="588"/>
      <c r="Q283" s="588"/>
      <c r="R283" s="591"/>
      <c r="S283" s="49" t="s">
        <v>362</v>
      </c>
      <c r="T283" s="50"/>
      <c r="U283" s="451"/>
      <c r="V283" s="594"/>
      <c r="W283" s="597"/>
    </row>
    <row r="284" spans="1:23" ht="15.75" hidden="1" x14ac:dyDescent="0.25">
      <c r="A284" s="20"/>
      <c r="B284" s="600"/>
      <c r="C284" s="603"/>
      <c r="D284" s="606"/>
      <c r="E284" s="585"/>
      <c r="F284" s="588"/>
      <c r="G284" s="588"/>
      <c r="H284" s="591"/>
      <c r="I284" s="49" t="s">
        <v>363</v>
      </c>
      <c r="J284" s="50"/>
      <c r="K284" s="51"/>
      <c r="L284" s="600"/>
      <c r="M284" s="603"/>
      <c r="N284" s="606"/>
      <c r="O284" s="585"/>
      <c r="P284" s="588"/>
      <c r="Q284" s="588"/>
      <c r="R284" s="591"/>
      <c r="S284" s="49" t="s">
        <v>363</v>
      </c>
      <c r="T284" s="50"/>
      <c r="U284" s="451"/>
      <c r="V284" s="594"/>
      <c r="W284" s="597"/>
    </row>
    <row r="285" spans="1:23" ht="16.5" hidden="1" thickBot="1" x14ac:dyDescent="0.3">
      <c r="A285" s="20"/>
      <c r="B285" s="601"/>
      <c r="C285" s="604"/>
      <c r="D285" s="607"/>
      <c r="E285" s="586"/>
      <c r="F285" s="589"/>
      <c r="G285" s="589"/>
      <c r="H285" s="592"/>
      <c r="I285" s="52" t="s">
        <v>364</v>
      </c>
      <c r="J285" s="53"/>
      <c r="K285" s="54"/>
      <c r="L285" s="601"/>
      <c r="M285" s="604"/>
      <c r="N285" s="607"/>
      <c r="O285" s="586"/>
      <c r="P285" s="589"/>
      <c r="Q285" s="589"/>
      <c r="R285" s="592"/>
      <c r="S285" s="52" t="s">
        <v>364</v>
      </c>
      <c r="T285" s="53"/>
      <c r="U285" s="462"/>
      <c r="V285" s="595"/>
      <c r="W285" s="598"/>
    </row>
    <row r="286" spans="1:23" ht="15.75" hidden="1" x14ac:dyDescent="0.25">
      <c r="A286" s="20"/>
      <c r="B286" s="599"/>
      <c r="C286" s="602"/>
      <c r="D286" s="605"/>
      <c r="E286" s="584"/>
      <c r="F286" s="587"/>
      <c r="G286" s="587"/>
      <c r="H286" s="590"/>
      <c r="I286" s="48" t="s">
        <v>355</v>
      </c>
      <c r="J286" s="428"/>
      <c r="K286" s="430"/>
      <c r="L286" s="599"/>
      <c r="M286" s="602"/>
      <c r="N286" s="605"/>
      <c r="O286" s="584"/>
      <c r="P286" s="587"/>
      <c r="Q286" s="587"/>
      <c r="R286" s="590"/>
      <c r="S286" s="48" t="s">
        <v>355</v>
      </c>
      <c r="T286" s="428"/>
      <c r="U286" s="441"/>
      <c r="V286" s="593" t="str">
        <f>IFERROR(IF(C286='Defaults &lt;HIDE&gt;'!$H$11,D286*E286*0.746*F286/G286*H286, 1/(1/(E286*0.746*((K286*J286^3)+(K287*J287^3)+(K288*J288^3)+(K289*J289^3)+(K290*J290^3)+(K291*J291^3)+(K292*J292^3)+(K293*J293^3)+(K294*J294^3)+(K295*J295^3))))),"")</f>
        <v/>
      </c>
      <c r="W286" s="596" t="str">
        <f>IFERROR(IF(M286='Defaults &lt;HIDE&gt;'!$H$11,N286*O286*0.746*P286/Q286*R286, 1/(1/(O286*0.746*((U286*T286^3)+(U287*T287^3)+(U288*T288^3)+(U289*T289^3)+(U290*T290^3)+(U291*T291^3)+(U292*T292^3)+(U293*T293^3)+(U294*T294^3)+(U295*T295^3))))),"")</f>
        <v/>
      </c>
    </row>
    <row r="287" spans="1:23" ht="15.75" hidden="1" x14ac:dyDescent="0.25">
      <c r="A287" s="20"/>
      <c r="B287" s="600"/>
      <c r="C287" s="603"/>
      <c r="D287" s="606"/>
      <c r="E287" s="585"/>
      <c r="F287" s="588"/>
      <c r="G287" s="588"/>
      <c r="H287" s="591"/>
      <c r="I287" s="49" t="s">
        <v>356</v>
      </c>
      <c r="J287" s="50"/>
      <c r="K287" s="51"/>
      <c r="L287" s="600"/>
      <c r="M287" s="603"/>
      <c r="N287" s="606"/>
      <c r="O287" s="585"/>
      <c r="P287" s="588"/>
      <c r="Q287" s="588"/>
      <c r="R287" s="591"/>
      <c r="S287" s="49" t="s">
        <v>356</v>
      </c>
      <c r="T287" s="50"/>
      <c r="U287" s="451"/>
      <c r="V287" s="594"/>
      <c r="W287" s="597"/>
    </row>
    <row r="288" spans="1:23" ht="15.75" hidden="1" x14ac:dyDescent="0.25">
      <c r="A288" s="20"/>
      <c r="B288" s="600"/>
      <c r="C288" s="603"/>
      <c r="D288" s="606"/>
      <c r="E288" s="585"/>
      <c r="F288" s="588"/>
      <c r="G288" s="588"/>
      <c r="H288" s="591"/>
      <c r="I288" s="49" t="s">
        <v>357</v>
      </c>
      <c r="J288" s="50"/>
      <c r="K288" s="51"/>
      <c r="L288" s="600"/>
      <c r="M288" s="603"/>
      <c r="N288" s="606"/>
      <c r="O288" s="585"/>
      <c r="P288" s="588"/>
      <c r="Q288" s="588"/>
      <c r="R288" s="591"/>
      <c r="S288" s="49" t="s">
        <v>357</v>
      </c>
      <c r="T288" s="50"/>
      <c r="U288" s="451"/>
      <c r="V288" s="594"/>
      <c r="W288" s="597"/>
    </row>
    <row r="289" spans="1:23" ht="15.75" hidden="1" x14ac:dyDescent="0.25">
      <c r="A289" s="20"/>
      <c r="B289" s="600"/>
      <c r="C289" s="603"/>
      <c r="D289" s="606"/>
      <c r="E289" s="585"/>
      <c r="F289" s="588"/>
      <c r="G289" s="588"/>
      <c r="H289" s="591"/>
      <c r="I289" s="49" t="s">
        <v>358</v>
      </c>
      <c r="J289" s="50"/>
      <c r="K289" s="51"/>
      <c r="L289" s="600"/>
      <c r="M289" s="603"/>
      <c r="N289" s="606"/>
      <c r="O289" s="585"/>
      <c r="P289" s="588"/>
      <c r="Q289" s="588"/>
      <c r="R289" s="591"/>
      <c r="S289" s="49" t="s">
        <v>358</v>
      </c>
      <c r="T289" s="50"/>
      <c r="U289" s="451"/>
      <c r="V289" s="594"/>
      <c r="W289" s="597"/>
    </row>
    <row r="290" spans="1:23" ht="15.75" hidden="1" x14ac:dyDescent="0.25">
      <c r="A290" s="20"/>
      <c r="B290" s="600"/>
      <c r="C290" s="603"/>
      <c r="D290" s="606"/>
      <c r="E290" s="585"/>
      <c r="F290" s="588"/>
      <c r="G290" s="588"/>
      <c r="H290" s="591"/>
      <c r="I290" s="49" t="s">
        <v>359</v>
      </c>
      <c r="J290" s="50"/>
      <c r="K290" s="51"/>
      <c r="L290" s="600"/>
      <c r="M290" s="603"/>
      <c r="N290" s="606"/>
      <c r="O290" s="585"/>
      <c r="P290" s="588"/>
      <c r="Q290" s="588"/>
      <c r="R290" s="591"/>
      <c r="S290" s="49" t="s">
        <v>359</v>
      </c>
      <c r="T290" s="50"/>
      <c r="U290" s="451"/>
      <c r="V290" s="594"/>
      <c r="W290" s="597"/>
    </row>
    <row r="291" spans="1:23" ht="15.75" hidden="1" x14ac:dyDescent="0.25">
      <c r="A291" s="20"/>
      <c r="B291" s="600"/>
      <c r="C291" s="603"/>
      <c r="D291" s="606"/>
      <c r="E291" s="585"/>
      <c r="F291" s="588"/>
      <c r="G291" s="588"/>
      <c r="H291" s="591"/>
      <c r="I291" s="49" t="s">
        <v>360</v>
      </c>
      <c r="J291" s="50"/>
      <c r="K291" s="51"/>
      <c r="L291" s="600"/>
      <c r="M291" s="603"/>
      <c r="N291" s="606"/>
      <c r="O291" s="585"/>
      <c r="P291" s="588"/>
      <c r="Q291" s="588"/>
      <c r="R291" s="591"/>
      <c r="S291" s="49" t="s">
        <v>360</v>
      </c>
      <c r="T291" s="50"/>
      <c r="U291" s="451"/>
      <c r="V291" s="594"/>
      <c r="W291" s="597"/>
    </row>
    <row r="292" spans="1:23" ht="15.75" hidden="1" x14ac:dyDescent="0.25">
      <c r="A292" s="20"/>
      <c r="B292" s="600"/>
      <c r="C292" s="603"/>
      <c r="D292" s="606"/>
      <c r="E292" s="585"/>
      <c r="F292" s="588"/>
      <c r="G292" s="588"/>
      <c r="H292" s="591"/>
      <c r="I292" s="49" t="s">
        <v>361</v>
      </c>
      <c r="J292" s="50"/>
      <c r="K292" s="51"/>
      <c r="L292" s="600"/>
      <c r="M292" s="603"/>
      <c r="N292" s="606"/>
      <c r="O292" s="585"/>
      <c r="P292" s="588"/>
      <c r="Q292" s="588"/>
      <c r="R292" s="591"/>
      <c r="S292" s="49" t="s">
        <v>361</v>
      </c>
      <c r="T292" s="50"/>
      <c r="U292" s="451"/>
      <c r="V292" s="594"/>
      <c r="W292" s="597"/>
    </row>
    <row r="293" spans="1:23" ht="15.75" hidden="1" x14ac:dyDescent="0.25">
      <c r="A293" s="20"/>
      <c r="B293" s="600"/>
      <c r="C293" s="603"/>
      <c r="D293" s="606"/>
      <c r="E293" s="585"/>
      <c r="F293" s="588"/>
      <c r="G293" s="588"/>
      <c r="H293" s="591"/>
      <c r="I293" s="49" t="s">
        <v>362</v>
      </c>
      <c r="J293" s="50"/>
      <c r="K293" s="51"/>
      <c r="L293" s="600"/>
      <c r="M293" s="603"/>
      <c r="N293" s="606"/>
      <c r="O293" s="585"/>
      <c r="P293" s="588"/>
      <c r="Q293" s="588"/>
      <c r="R293" s="591"/>
      <c r="S293" s="49" t="s">
        <v>362</v>
      </c>
      <c r="T293" s="50"/>
      <c r="U293" s="451"/>
      <c r="V293" s="594"/>
      <c r="W293" s="597"/>
    </row>
    <row r="294" spans="1:23" ht="15.75" hidden="1" x14ac:dyDescent="0.25">
      <c r="A294" s="20"/>
      <c r="B294" s="600"/>
      <c r="C294" s="603"/>
      <c r="D294" s="606"/>
      <c r="E294" s="585"/>
      <c r="F294" s="588"/>
      <c r="G294" s="588"/>
      <c r="H294" s="591"/>
      <c r="I294" s="49" t="s">
        <v>363</v>
      </c>
      <c r="J294" s="50"/>
      <c r="K294" s="51"/>
      <c r="L294" s="600"/>
      <c r="M294" s="603"/>
      <c r="N294" s="606"/>
      <c r="O294" s="585"/>
      <c r="P294" s="588"/>
      <c r="Q294" s="588"/>
      <c r="R294" s="591"/>
      <c r="S294" s="49" t="s">
        <v>363</v>
      </c>
      <c r="T294" s="50"/>
      <c r="U294" s="451"/>
      <c r="V294" s="594"/>
      <c r="W294" s="597"/>
    </row>
    <row r="295" spans="1:23" ht="16.5" hidden="1" thickBot="1" x14ac:dyDescent="0.3">
      <c r="A295" s="20"/>
      <c r="B295" s="601"/>
      <c r="C295" s="604"/>
      <c r="D295" s="607"/>
      <c r="E295" s="586"/>
      <c r="F295" s="589"/>
      <c r="G295" s="589"/>
      <c r="H295" s="592"/>
      <c r="I295" s="52" t="s">
        <v>364</v>
      </c>
      <c r="J295" s="53"/>
      <c r="K295" s="54"/>
      <c r="L295" s="601"/>
      <c r="M295" s="604"/>
      <c r="N295" s="607"/>
      <c r="O295" s="586"/>
      <c r="P295" s="589"/>
      <c r="Q295" s="589"/>
      <c r="R295" s="592"/>
      <c r="S295" s="52" t="s">
        <v>364</v>
      </c>
      <c r="T295" s="53"/>
      <c r="U295" s="462"/>
      <c r="V295" s="595"/>
      <c r="W295" s="598"/>
    </row>
    <row r="296" spans="1:23" ht="15.75" hidden="1" x14ac:dyDescent="0.25">
      <c r="A296" s="20"/>
      <c r="B296" s="599"/>
      <c r="C296" s="602"/>
      <c r="D296" s="605"/>
      <c r="E296" s="584"/>
      <c r="F296" s="587"/>
      <c r="G296" s="587"/>
      <c r="H296" s="590"/>
      <c r="I296" s="48" t="s">
        <v>355</v>
      </c>
      <c r="J296" s="428"/>
      <c r="K296" s="430"/>
      <c r="L296" s="599"/>
      <c r="M296" s="602"/>
      <c r="N296" s="605"/>
      <c r="O296" s="584"/>
      <c r="P296" s="587"/>
      <c r="Q296" s="587"/>
      <c r="R296" s="590"/>
      <c r="S296" s="48" t="s">
        <v>355</v>
      </c>
      <c r="T296" s="428"/>
      <c r="U296" s="441"/>
      <c r="V296" s="593" t="str">
        <f>IFERROR(IF(C296='Defaults &lt;HIDE&gt;'!$H$11,D296*E296*0.746*F296/G296*H296, 1/(1/(E296*0.746*((K296*J296^3)+(K297*J297^3)+(K298*J298^3)+(K299*J299^3)+(K300*J300^3)+(K301*J301^3)+(K302*J302^3)+(K303*J303^3)+(K304*J304^3)+(K305*J305^3))))),"")</f>
        <v/>
      </c>
      <c r="W296" s="596" t="str">
        <f>IFERROR(IF(M296='Defaults &lt;HIDE&gt;'!$H$11,N296*O296*0.746*P296/Q296*R296, 1/(1/(O296*0.746*((U296*T296^3)+(U297*T297^3)+(U298*T298^3)+(U299*T299^3)+(U300*T300^3)+(U301*T301^3)+(U302*T302^3)+(U303*T303^3)+(U304*T304^3)+(U305*T305^3))))),"")</f>
        <v/>
      </c>
    </row>
    <row r="297" spans="1:23" ht="15.75" hidden="1" x14ac:dyDescent="0.25">
      <c r="A297" s="20"/>
      <c r="B297" s="600"/>
      <c r="C297" s="603"/>
      <c r="D297" s="606"/>
      <c r="E297" s="585"/>
      <c r="F297" s="588"/>
      <c r="G297" s="588"/>
      <c r="H297" s="591"/>
      <c r="I297" s="49" t="s">
        <v>356</v>
      </c>
      <c r="J297" s="50"/>
      <c r="K297" s="51"/>
      <c r="L297" s="600"/>
      <c r="M297" s="603"/>
      <c r="N297" s="606"/>
      <c r="O297" s="585"/>
      <c r="P297" s="588"/>
      <c r="Q297" s="588"/>
      <c r="R297" s="591"/>
      <c r="S297" s="49" t="s">
        <v>356</v>
      </c>
      <c r="T297" s="50"/>
      <c r="U297" s="451"/>
      <c r="V297" s="594"/>
      <c r="W297" s="597"/>
    </row>
    <row r="298" spans="1:23" ht="15.75" hidden="1" x14ac:dyDescent="0.25">
      <c r="A298" s="20"/>
      <c r="B298" s="600"/>
      <c r="C298" s="603"/>
      <c r="D298" s="606"/>
      <c r="E298" s="585"/>
      <c r="F298" s="588"/>
      <c r="G298" s="588"/>
      <c r="H298" s="591"/>
      <c r="I298" s="49" t="s">
        <v>357</v>
      </c>
      <c r="J298" s="50"/>
      <c r="K298" s="51"/>
      <c r="L298" s="600"/>
      <c r="M298" s="603"/>
      <c r="N298" s="606"/>
      <c r="O298" s="585"/>
      <c r="P298" s="588"/>
      <c r="Q298" s="588"/>
      <c r="R298" s="591"/>
      <c r="S298" s="49" t="s">
        <v>357</v>
      </c>
      <c r="T298" s="50"/>
      <c r="U298" s="451"/>
      <c r="V298" s="594"/>
      <c r="W298" s="597"/>
    </row>
    <row r="299" spans="1:23" ht="15.75" hidden="1" x14ac:dyDescent="0.25">
      <c r="A299" s="20"/>
      <c r="B299" s="600"/>
      <c r="C299" s="603"/>
      <c r="D299" s="606"/>
      <c r="E299" s="585"/>
      <c r="F299" s="588"/>
      <c r="G299" s="588"/>
      <c r="H299" s="591"/>
      <c r="I299" s="49" t="s">
        <v>358</v>
      </c>
      <c r="J299" s="50"/>
      <c r="K299" s="51"/>
      <c r="L299" s="600"/>
      <c r="M299" s="603"/>
      <c r="N299" s="606"/>
      <c r="O299" s="585"/>
      <c r="P299" s="588"/>
      <c r="Q299" s="588"/>
      <c r="R299" s="591"/>
      <c r="S299" s="49" t="s">
        <v>358</v>
      </c>
      <c r="T299" s="50"/>
      <c r="U299" s="451"/>
      <c r="V299" s="594"/>
      <c r="W299" s="597"/>
    </row>
    <row r="300" spans="1:23" ht="15.75" hidden="1" x14ac:dyDescent="0.25">
      <c r="A300" s="20"/>
      <c r="B300" s="600"/>
      <c r="C300" s="603"/>
      <c r="D300" s="606"/>
      <c r="E300" s="585"/>
      <c r="F300" s="588"/>
      <c r="G300" s="588"/>
      <c r="H300" s="591"/>
      <c r="I300" s="49" t="s">
        <v>359</v>
      </c>
      <c r="J300" s="50"/>
      <c r="K300" s="51"/>
      <c r="L300" s="600"/>
      <c r="M300" s="603"/>
      <c r="N300" s="606"/>
      <c r="O300" s="585"/>
      <c r="P300" s="588"/>
      <c r="Q300" s="588"/>
      <c r="R300" s="591"/>
      <c r="S300" s="49" t="s">
        <v>359</v>
      </c>
      <c r="T300" s="50"/>
      <c r="U300" s="451"/>
      <c r="V300" s="594"/>
      <c r="W300" s="597"/>
    </row>
    <row r="301" spans="1:23" ht="15.75" hidden="1" x14ac:dyDescent="0.25">
      <c r="A301" s="20"/>
      <c r="B301" s="600"/>
      <c r="C301" s="603"/>
      <c r="D301" s="606"/>
      <c r="E301" s="585"/>
      <c r="F301" s="588"/>
      <c r="G301" s="588"/>
      <c r="H301" s="591"/>
      <c r="I301" s="49" t="s">
        <v>360</v>
      </c>
      <c r="J301" s="50"/>
      <c r="K301" s="51"/>
      <c r="L301" s="600"/>
      <c r="M301" s="603"/>
      <c r="N301" s="606"/>
      <c r="O301" s="585"/>
      <c r="P301" s="588"/>
      <c r="Q301" s="588"/>
      <c r="R301" s="591"/>
      <c r="S301" s="49" t="s">
        <v>360</v>
      </c>
      <c r="T301" s="50"/>
      <c r="U301" s="451"/>
      <c r="V301" s="594"/>
      <c r="W301" s="597"/>
    </row>
    <row r="302" spans="1:23" ht="15.75" hidden="1" x14ac:dyDescent="0.25">
      <c r="A302" s="20"/>
      <c r="B302" s="600"/>
      <c r="C302" s="603"/>
      <c r="D302" s="606"/>
      <c r="E302" s="585"/>
      <c r="F302" s="588"/>
      <c r="G302" s="588"/>
      <c r="H302" s="591"/>
      <c r="I302" s="49" t="s">
        <v>361</v>
      </c>
      <c r="J302" s="50"/>
      <c r="K302" s="51"/>
      <c r="L302" s="600"/>
      <c r="M302" s="603"/>
      <c r="N302" s="606"/>
      <c r="O302" s="585"/>
      <c r="P302" s="588"/>
      <c r="Q302" s="588"/>
      <c r="R302" s="591"/>
      <c r="S302" s="49" t="s">
        <v>361</v>
      </c>
      <c r="T302" s="50"/>
      <c r="U302" s="451"/>
      <c r="V302" s="594"/>
      <c r="W302" s="597"/>
    </row>
    <row r="303" spans="1:23" ht="15.75" hidden="1" x14ac:dyDescent="0.25">
      <c r="A303" s="20"/>
      <c r="B303" s="600"/>
      <c r="C303" s="603"/>
      <c r="D303" s="606"/>
      <c r="E303" s="585"/>
      <c r="F303" s="588"/>
      <c r="G303" s="588"/>
      <c r="H303" s="591"/>
      <c r="I303" s="49" t="s">
        <v>362</v>
      </c>
      <c r="J303" s="50"/>
      <c r="K303" s="51"/>
      <c r="L303" s="600"/>
      <c r="M303" s="603"/>
      <c r="N303" s="606"/>
      <c r="O303" s="585"/>
      <c r="P303" s="588"/>
      <c r="Q303" s="588"/>
      <c r="R303" s="591"/>
      <c r="S303" s="49" t="s">
        <v>362</v>
      </c>
      <c r="T303" s="50"/>
      <c r="U303" s="451"/>
      <c r="V303" s="594"/>
      <c r="W303" s="597"/>
    </row>
    <row r="304" spans="1:23" ht="15.75" hidden="1" x14ac:dyDescent="0.25">
      <c r="A304" s="20"/>
      <c r="B304" s="600"/>
      <c r="C304" s="603"/>
      <c r="D304" s="606"/>
      <c r="E304" s="585"/>
      <c r="F304" s="588"/>
      <c r="G304" s="588"/>
      <c r="H304" s="591"/>
      <c r="I304" s="49" t="s">
        <v>363</v>
      </c>
      <c r="J304" s="50"/>
      <c r="K304" s="51"/>
      <c r="L304" s="600"/>
      <c r="M304" s="603"/>
      <c r="N304" s="606"/>
      <c r="O304" s="585"/>
      <c r="P304" s="588"/>
      <c r="Q304" s="588"/>
      <c r="R304" s="591"/>
      <c r="S304" s="49" t="s">
        <v>363</v>
      </c>
      <c r="T304" s="50"/>
      <c r="U304" s="451"/>
      <c r="V304" s="594"/>
      <c r="W304" s="597"/>
    </row>
    <row r="305" spans="1:23" ht="16.5" hidden="1" thickBot="1" x14ac:dyDescent="0.3">
      <c r="A305" s="20"/>
      <c r="B305" s="601"/>
      <c r="C305" s="604"/>
      <c r="D305" s="607"/>
      <c r="E305" s="586"/>
      <c r="F305" s="589"/>
      <c r="G305" s="589"/>
      <c r="H305" s="592"/>
      <c r="I305" s="52" t="s">
        <v>364</v>
      </c>
      <c r="J305" s="53"/>
      <c r="K305" s="54"/>
      <c r="L305" s="601"/>
      <c r="M305" s="604"/>
      <c r="N305" s="607"/>
      <c r="O305" s="586"/>
      <c r="P305" s="589"/>
      <c r="Q305" s="589"/>
      <c r="R305" s="592"/>
      <c r="S305" s="52" t="s">
        <v>364</v>
      </c>
      <c r="T305" s="53"/>
      <c r="U305" s="462"/>
      <c r="V305" s="595"/>
      <c r="W305" s="598"/>
    </row>
    <row r="306" spans="1:23" ht="15.75" hidden="1" x14ac:dyDescent="0.25">
      <c r="A306" s="20"/>
      <c r="B306" s="599"/>
      <c r="C306" s="602"/>
      <c r="D306" s="605"/>
      <c r="E306" s="584"/>
      <c r="F306" s="587"/>
      <c r="G306" s="587"/>
      <c r="H306" s="590"/>
      <c r="I306" s="48" t="s">
        <v>355</v>
      </c>
      <c r="J306" s="428"/>
      <c r="K306" s="430"/>
      <c r="L306" s="599"/>
      <c r="M306" s="602"/>
      <c r="N306" s="605"/>
      <c r="O306" s="584"/>
      <c r="P306" s="587"/>
      <c r="Q306" s="587"/>
      <c r="R306" s="590"/>
      <c r="S306" s="48" t="s">
        <v>355</v>
      </c>
      <c r="T306" s="428"/>
      <c r="U306" s="441"/>
      <c r="V306" s="593" t="str">
        <f>IFERROR(IF(C306='Defaults &lt;HIDE&gt;'!$H$11,D306*E306*0.746*F306/G306*H306, 1/(1/(E306*0.746*((K306*J306^3)+(K307*J307^3)+(K308*J308^3)+(K309*J309^3)+(K310*J310^3)+(K311*J311^3)+(K312*J312^3)+(K313*J313^3)+(K314*J314^3)+(K315*J315^3))))),"")</f>
        <v/>
      </c>
      <c r="W306" s="596" t="str">
        <f>IFERROR(IF(M306='Defaults &lt;HIDE&gt;'!$H$11,N306*O306*0.746*P306/Q306*R306, 1/(1/(O306*0.746*((U306*T306^3)+(U307*T307^3)+(U308*T308^3)+(U309*T309^3)+(U310*T310^3)+(U311*T311^3)+(U312*T312^3)+(U313*T313^3)+(U314*T314^3)+(U315*T315^3))))),"")</f>
        <v/>
      </c>
    </row>
    <row r="307" spans="1:23" ht="15.75" hidden="1" x14ac:dyDescent="0.25">
      <c r="A307" s="20"/>
      <c r="B307" s="600"/>
      <c r="C307" s="603"/>
      <c r="D307" s="606"/>
      <c r="E307" s="585"/>
      <c r="F307" s="588"/>
      <c r="G307" s="588"/>
      <c r="H307" s="591"/>
      <c r="I307" s="49" t="s">
        <v>356</v>
      </c>
      <c r="J307" s="50"/>
      <c r="K307" s="51"/>
      <c r="L307" s="600"/>
      <c r="M307" s="603"/>
      <c r="N307" s="606"/>
      <c r="O307" s="585"/>
      <c r="P307" s="588"/>
      <c r="Q307" s="588"/>
      <c r="R307" s="591"/>
      <c r="S307" s="49" t="s">
        <v>356</v>
      </c>
      <c r="T307" s="50"/>
      <c r="U307" s="451"/>
      <c r="V307" s="594"/>
      <c r="W307" s="597"/>
    </row>
    <row r="308" spans="1:23" ht="15.75" hidden="1" x14ac:dyDescent="0.25">
      <c r="A308" s="20"/>
      <c r="B308" s="600"/>
      <c r="C308" s="603"/>
      <c r="D308" s="606"/>
      <c r="E308" s="585"/>
      <c r="F308" s="588"/>
      <c r="G308" s="588"/>
      <c r="H308" s="591"/>
      <c r="I308" s="49" t="s">
        <v>357</v>
      </c>
      <c r="J308" s="50"/>
      <c r="K308" s="51"/>
      <c r="L308" s="600"/>
      <c r="M308" s="603"/>
      <c r="N308" s="606"/>
      <c r="O308" s="585"/>
      <c r="P308" s="588"/>
      <c r="Q308" s="588"/>
      <c r="R308" s="591"/>
      <c r="S308" s="49" t="s">
        <v>357</v>
      </c>
      <c r="T308" s="50"/>
      <c r="U308" s="451"/>
      <c r="V308" s="594"/>
      <c r="W308" s="597"/>
    </row>
    <row r="309" spans="1:23" ht="15.75" hidden="1" x14ac:dyDescent="0.25">
      <c r="A309" s="20"/>
      <c r="B309" s="600"/>
      <c r="C309" s="603"/>
      <c r="D309" s="606"/>
      <c r="E309" s="585"/>
      <c r="F309" s="588"/>
      <c r="G309" s="588"/>
      <c r="H309" s="591"/>
      <c r="I309" s="49" t="s">
        <v>358</v>
      </c>
      <c r="J309" s="50"/>
      <c r="K309" s="51"/>
      <c r="L309" s="600"/>
      <c r="M309" s="603"/>
      <c r="N309" s="606"/>
      <c r="O309" s="585"/>
      <c r="P309" s="588"/>
      <c r="Q309" s="588"/>
      <c r="R309" s="591"/>
      <c r="S309" s="49" t="s">
        <v>358</v>
      </c>
      <c r="T309" s="50"/>
      <c r="U309" s="451"/>
      <c r="V309" s="594"/>
      <c r="W309" s="597"/>
    </row>
    <row r="310" spans="1:23" ht="15.75" hidden="1" x14ac:dyDescent="0.25">
      <c r="A310" s="20"/>
      <c r="B310" s="600"/>
      <c r="C310" s="603"/>
      <c r="D310" s="606"/>
      <c r="E310" s="585"/>
      <c r="F310" s="588"/>
      <c r="G310" s="588"/>
      <c r="H310" s="591"/>
      <c r="I310" s="49" t="s">
        <v>359</v>
      </c>
      <c r="J310" s="50"/>
      <c r="K310" s="51"/>
      <c r="L310" s="600"/>
      <c r="M310" s="603"/>
      <c r="N310" s="606"/>
      <c r="O310" s="585"/>
      <c r="P310" s="588"/>
      <c r="Q310" s="588"/>
      <c r="R310" s="591"/>
      <c r="S310" s="49" t="s">
        <v>359</v>
      </c>
      <c r="T310" s="50"/>
      <c r="U310" s="451"/>
      <c r="V310" s="594"/>
      <c r="W310" s="597"/>
    </row>
    <row r="311" spans="1:23" ht="15.75" hidden="1" x14ac:dyDescent="0.25">
      <c r="A311" s="20"/>
      <c r="B311" s="600"/>
      <c r="C311" s="603"/>
      <c r="D311" s="606"/>
      <c r="E311" s="585"/>
      <c r="F311" s="588"/>
      <c r="G311" s="588"/>
      <c r="H311" s="591"/>
      <c r="I311" s="49" t="s">
        <v>360</v>
      </c>
      <c r="J311" s="50"/>
      <c r="K311" s="51"/>
      <c r="L311" s="600"/>
      <c r="M311" s="603"/>
      <c r="N311" s="606"/>
      <c r="O311" s="585"/>
      <c r="P311" s="588"/>
      <c r="Q311" s="588"/>
      <c r="R311" s="591"/>
      <c r="S311" s="49" t="s">
        <v>360</v>
      </c>
      <c r="T311" s="50"/>
      <c r="U311" s="451"/>
      <c r="V311" s="594"/>
      <c r="W311" s="597"/>
    </row>
    <row r="312" spans="1:23" ht="15.75" hidden="1" x14ac:dyDescent="0.25">
      <c r="A312" s="20"/>
      <c r="B312" s="600"/>
      <c r="C312" s="603"/>
      <c r="D312" s="606"/>
      <c r="E312" s="585"/>
      <c r="F312" s="588"/>
      <c r="G312" s="588"/>
      <c r="H312" s="591"/>
      <c r="I312" s="49" t="s">
        <v>361</v>
      </c>
      <c r="J312" s="50"/>
      <c r="K312" s="51"/>
      <c r="L312" s="600"/>
      <c r="M312" s="603"/>
      <c r="N312" s="606"/>
      <c r="O312" s="585"/>
      <c r="P312" s="588"/>
      <c r="Q312" s="588"/>
      <c r="R312" s="591"/>
      <c r="S312" s="49" t="s">
        <v>361</v>
      </c>
      <c r="T312" s="50"/>
      <c r="U312" s="451"/>
      <c r="V312" s="594"/>
      <c r="W312" s="597"/>
    </row>
    <row r="313" spans="1:23" ht="15.75" hidden="1" x14ac:dyDescent="0.25">
      <c r="A313" s="20"/>
      <c r="B313" s="600"/>
      <c r="C313" s="603"/>
      <c r="D313" s="606"/>
      <c r="E313" s="585"/>
      <c r="F313" s="588"/>
      <c r="G313" s="588"/>
      <c r="H313" s="591"/>
      <c r="I313" s="49" t="s">
        <v>362</v>
      </c>
      <c r="J313" s="50"/>
      <c r="K313" s="51"/>
      <c r="L313" s="600"/>
      <c r="M313" s="603"/>
      <c r="N313" s="606"/>
      <c r="O313" s="585"/>
      <c r="P313" s="588"/>
      <c r="Q313" s="588"/>
      <c r="R313" s="591"/>
      <c r="S313" s="49" t="s">
        <v>362</v>
      </c>
      <c r="T313" s="50"/>
      <c r="U313" s="451"/>
      <c r="V313" s="594"/>
      <c r="W313" s="597"/>
    </row>
    <row r="314" spans="1:23" ht="15.75" hidden="1" x14ac:dyDescent="0.25">
      <c r="A314" s="20"/>
      <c r="B314" s="600"/>
      <c r="C314" s="603"/>
      <c r="D314" s="606"/>
      <c r="E314" s="585"/>
      <c r="F314" s="588"/>
      <c r="G314" s="588"/>
      <c r="H314" s="591"/>
      <c r="I314" s="49" t="s">
        <v>363</v>
      </c>
      <c r="J314" s="50"/>
      <c r="K314" s="51"/>
      <c r="L314" s="600"/>
      <c r="M314" s="603"/>
      <c r="N314" s="606"/>
      <c r="O314" s="585"/>
      <c r="P314" s="588"/>
      <c r="Q314" s="588"/>
      <c r="R314" s="591"/>
      <c r="S314" s="49" t="s">
        <v>363</v>
      </c>
      <c r="T314" s="50"/>
      <c r="U314" s="451"/>
      <c r="V314" s="594"/>
      <c r="W314" s="597"/>
    </row>
    <row r="315" spans="1:23" ht="16.5" hidden="1" thickBot="1" x14ac:dyDescent="0.3">
      <c r="A315" s="20"/>
      <c r="B315" s="601"/>
      <c r="C315" s="604"/>
      <c r="D315" s="607"/>
      <c r="E315" s="586"/>
      <c r="F315" s="589"/>
      <c r="G315" s="589"/>
      <c r="H315" s="592"/>
      <c r="I315" s="52" t="s">
        <v>364</v>
      </c>
      <c r="J315" s="53"/>
      <c r="K315" s="54"/>
      <c r="L315" s="601"/>
      <c r="M315" s="604"/>
      <c r="N315" s="607"/>
      <c r="O315" s="586"/>
      <c r="P315" s="589"/>
      <c r="Q315" s="589"/>
      <c r="R315" s="592"/>
      <c r="S315" s="52" t="s">
        <v>364</v>
      </c>
      <c r="T315" s="53"/>
      <c r="U315" s="462"/>
      <c r="V315" s="595"/>
      <c r="W315" s="598"/>
    </row>
    <row r="316" spans="1:23" ht="15.75" x14ac:dyDescent="0.25">
      <c r="A316" s="20"/>
      <c r="B316" s="473" t="s">
        <v>489</v>
      </c>
      <c r="C316" s="474"/>
      <c r="D316" s="474"/>
      <c r="E316" s="474"/>
      <c r="F316" s="474"/>
      <c r="G316" s="474"/>
      <c r="H316" s="474"/>
      <c r="I316" s="474"/>
      <c r="J316" s="474"/>
      <c r="K316" s="474"/>
      <c r="L316" s="474"/>
      <c r="M316" s="474"/>
      <c r="N316" s="474"/>
      <c r="O316" s="474"/>
      <c r="P316" s="474"/>
      <c r="Q316" s="474"/>
      <c r="R316" s="474"/>
      <c r="S316" s="474"/>
      <c r="T316" s="474"/>
      <c r="U316" s="474"/>
      <c r="V316" s="474"/>
      <c r="W316" s="474"/>
    </row>
  </sheetData>
  <sheetProtection algorithmName="SHA-512" hashValue="wktPPXAKp4lIRg3eaj+MxdK4phAO4/wPzV+WJpnIy02W/4ctysiqn/KDU3iBCm0wXdPZ2fPpjVGNW3MOP842Mg==" saltValue="o5UGgfd5CR2Z6c3BkIBQHg==" spinCount="100000" sheet="1" formatRows="0"/>
  <mergeCells count="521">
    <mergeCell ref="A1:H1"/>
    <mergeCell ref="A3:H3"/>
    <mergeCell ref="A4:H4"/>
    <mergeCell ref="F13:H13"/>
    <mergeCell ref="F14:F15"/>
    <mergeCell ref="A7:H7"/>
    <mergeCell ref="B14:B15"/>
    <mergeCell ref="C14:C15"/>
    <mergeCell ref="D14:D15"/>
    <mergeCell ref="E14:E15"/>
    <mergeCell ref="B13:E13"/>
    <mergeCell ref="G14:G15"/>
    <mergeCell ref="H14:H15"/>
    <mergeCell ref="B10:H10"/>
    <mergeCell ref="A5:H5"/>
    <mergeCell ref="W13:W15"/>
    <mergeCell ref="L14:L15"/>
    <mergeCell ref="M14:M15"/>
    <mergeCell ref="N14:N15"/>
    <mergeCell ref="O14:O15"/>
    <mergeCell ref="P14:P15"/>
    <mergeCell ref="Q14:Q15"/>
    <mergeCell ref="R14:R15"/>
    <mergeCell ref="S14:S15"/>
    <mergeCell ref="T14:T15"/>
    <mergeCell ref="U14:U15"/>
    <mergeCell ref="V13:V15"/>
    <mergeCell ref="I13:K13"/>
    <mergeCell ref="S13:U13"/>
    <mergeCell ref="M16:M25"/>
    <mergeCell ref="N16:N25"/>
    <mergeCell ref="O16:O25"/>
    <mergeCell ref="P16:P25"/>
    <mergeCell ref="Q16:Q25"/>
    <mergeCell ref="V16:V25"/>
    <mergeCell ref="L13:O13"/>
    <mergeCell ref="P13:R13"/>
    <mergeCell ref="L16:L25"/>
    <mergeCell ref="I14:I15"/>
    <mergeCell ref="J14:J15"/>
    <mergeCell ref="K14:K15"/>
    <mergeCell ref="L26:L35"/>
    <mergeCell ref="M26:M35"/>
    <mergeCell ref="B26:B35"/>
    <mergeCell ref="C26:C35"/>
    <mergeCell ref="D26:D35"/>
    <mergeCell ref="E26:E35"/>
    <mergeCell ref="F26:F35"/>
    <mergeCell ref="R16:R25"/>
    <mergeCell ref="W16:W25"/>
    <mergeCell ref="G16:G25"/>
    <mergeCell ref="H16:H25"/>
    <mergeCell ref="B16:B25"/>
    <mergeCell ref="C16:C25"/>
    <mergeCell ref="D16:D25"/>
    <mergeCell ref="E16:E25"/>
    <mergeCell ref="F16:F25"/>
    <mergeCell ref="W26:W35"/>
    <mergeCell ref="N26:N35"/>
    <mergeCell ref="O26:O35"/>
    <mergeCell ref="P26:P35"/>
    <mergeCell ref="Q26:Q35"/>
    <mergeCell ref="R26:R35"/>
    <mergeCell ref="G26:G35"/>
    <mergeCell ref="H26:H35"/>
    <mergeCell ref="H36:H45"/>
    <mergeCell ref="V36:V45"/>
    <mergeCell ref="L36:L45"/>
    <mergeCell ref="M36:M45"/>
    <mergeCell ref="N36:N45"/>
    <mergeCell ref="O36:O45"/>
    <mergeCell ref="P36:P45"/>
    <mergeCell ref="Q36:Q45"/>
    <mergeCell ref="R36:R45"/>
    <mergeCell ref="V26:V35"/>
    <mergeCell ref="W36:W45"/>
    <mergeCell ref="B46:B55"/>
    <mergeCell ref="C46:C55"/>
    <mergeCell ref="D46:D55"/>
    <mergeCell ref="E46:E55"/>
    <mergeCell ref="F46:F55"/>
    <mergeCell ref="G46:G55"/>
    <mergeCell ref="H46:H55"/>
    <mergeCell ref="V46:V55"/>
    <mergeCell ref="L46:L55"/>
    <mergeCell ref="M46:M55"/>
    <mergeCell ref="N46:N55"/>
    <mergeCell ref="O46:O55"/>
    <mergeCell ref="P46:P55"/>
    <mergeCell ref="Q46:Q55"/>
    <mergeCell ref="R46:R55"/>
    <mergeCell ref="W46:W55"/>
    <mergeCell ref="B36:B45"/>
    <mergeCell ref="C36:C45"/>
    <mergeCell ref="D36:D45"/>
    <mergeCell ref="E36:E45"/>
    <mergeCell ref="F36:F45"/>
    <mergeCell ref="G36:G45"/>
    <mergeCell ref="B56:B65"/>
    <mergeCell ref="C56:C65"/>
    <mergeCell ref="D56:D65"/>
    <mergeCell ref="E56:E65"/>
    <mergeCell ref="F56:F65"/>
    <mergeCell ref="G56:G65"/>
    <mergeCell ref="H56:H65"/>
    <mergeCell ref="V56:V65"/>
    <mergeCell ref="L56:L65"/>
    <mergeCell ref="M56:M65"/>
    <mergeCell ref="N56:N65"/>
    <mergeCell ref="O56:O65"/>
    <mergeCell ref="P56:P65"/>
    <mergeCell ref="Q56:Q65"/>
    <mergeCell ref="R56:R65"/>
    <mergeCell ref="L76:L85"/>
    <mergeCell ref="M76:M85"/>
    <mergeCell ref="N76:N85"/>
    <mergeCell ref="O76:O85"/>
    <mergeCell ref="P76:P85"/>
    <mergeCell ref="Q76:Q85"/>
    <mergeCell ref="R76:R85"/>
    <mergeCell ref="W56:W65"/>
    <mergeCell ref="B66:B75"/>
    <mergeCell ref="C66:C75"/>
    <mergeCell ref="D66:D75"/>
    <mergeCell ref="E66:E75"/>
    <mergeCell ref="F66:F75"/>
    <mergeCell ref="G66:G75"/>
    <mergeCell ref="H66:H75"/>
    <mergeCell ref="V66:V75"/>
    <mergeCell ref="L66:L75"/>
    <mergeCell ref="M66:M75"/>
    <mergeCell ref="N66:N75"/>
    <mergeCell ref="O66:O75"/>
    <mergeCell ref="P66:P75"/>
    <mergeCell ref="Q66:Q75"/>
    <mergeCell ref="R66:R75"/>
    <mergeCell ref="W66:W75"/>
    <mergeCell ref="W76:W85"/>
    <mergeCell ref="B86:B95"/>
    <mergeCell ref="C86:C95"/>
    <mergeCell ref="D86:D95"/>
    <mergeCell ref="E86:E95"/>
    <mergeCell ref="F86:F95"/>
    <mergeCell ref="G86:G95"/>
    <mergeCell ref="H86:H95"/>
    <mergeCell ref="V86:V95"/>
    <mergeCell ref="L86:L95"/>
    <mergeCell ref="M86:M95"/>
    <mergeCell ref="N86:N95"/>
    <mergeCell ref="O86:O95"/>
    <mergeCell ref="P86:P95"/>
    <mergeCell ref="Q86:Q95"/>
    <mergeCell ref="R86:R95"/>
    <mergeCell ref="B76:B85"/>
    <mergeCell ref="C76:C85"/>
    <mergeCell ref="D76:D85"/>
    <mergeCell ref="E76:E85"/>
    <mergeCell ref="F76:F85"/>
    <mergeCell ref="G76:G85"/>
    <mergeCell ref="H76:H85"/>
    <mergeCell ref="V76:V85"/>
    <mergeCell ref="W86:W95"/>
    <mergeCell ref="B96:B105"/>
    <mergeCell ref="C96:C105"/>
    <mergeCell ref="D96:D105"/>
    <mergeCell ref="E96:E105"/>
    <mergeCell ref="F96:F105"/>
    <mergeCell ref="G96:G105"/>
    <mergeCell ref="H96:H105"/>
    <mergeCell ref="V96:V105"/>
    <mergeCell ref="L96:L105"/>
    <mergeCell ref="M96:M105"/>
    <mergeCell ref="N96:N105"/>
    <mergeCell ref="O96:O105"/>
    <mergeCell ref="P96:P105"/>
    <mergeCell ref="Q96:Q105"/>
    <mergeCell ref="R96:R105"/>
    <mergeCell ref="J2:L2"/>
    <mergeCell ref="L12:U12"/>
    <mergeCell ref="B12:K12"/>
    <mergeCell ref="W106:W115"/>
    <mergeCell ref="V12:W12"/>
    <mergeCell ref="K3:L3"/>
    <mergeCell ref="K4:L4"/>
    <mergeCell ref="K5:L5"/>
    <mergeCell ref="W96:W105"/>
    <mergeCell ref="B106:B115"/>
    <mergeCell ref="C106:C115"/>
    <mergeCell ref="D106:D115"/>
    <mergeCell ref="E106:E115"/>
    <mergeCell ref="F106:F115"/>
    <mergeCell ref="G106:G115"/>
    <mergeCell ref="H106:H115"/>
    <mergeCell ref="V106:V115"/>
    <mergeCell ref="L106:L115"/>
    <mergeCell ref="M106:M115"/>
    <mergeCell ref="N106:N115"/>
    <mergeCell ref="O106:O115"/>
    <mergeCell ref="P106:P115"/>
    <mergeCell ref="Q106:Q115"/>
    <mergeCell ref="R106:R115"/>
    <mergeCell ref="O116:O125"/>
    <mergeCell ref="P116:P125"/>
    <mergeCell ref="Q116:Q125"/>
    <mergeCell ref="R116:R125"/>
    <mergeCell ref="V116:V125"/>
    <mergeCell ref="W116:W125"/>
    <mergeCell ref="B126:B135"/>
    <mergeCell ref="C126:C135"/>
    <mergeCell ref="D126:D135"/>
    <mergeCell ref="E126:E135"/>
    <mergeCell ref="F126:F135"/>
    <mergeCell ref="G126:G135"/>
    <mergeCell ref="H126:H135"/>
    <mergeCell ref="L126:L135"/>
    <mergeCell ref="M126:M135"/>
    <mergeCell ref="N126:N135"/>
    <mergeCell ref="O126:O135"/>
    <mergeCell ref="P126:P135"/>
    <mergeCell ref="Q126:Q135"/>
    <mergeCell ref="R126:R135"/>
    <mergeCell ref="V126:V135"/>
    <mergeCell ref="W126:W135"/>
    <mergeCell ref="B116:B125"/>
    <mergeCell ref="C116:C125"/>
    <mergeCell ref="D136:D145"/>
    <mergeCell ref="E136:E145"/>
    <mergeCell ref="F136:F145"/>
    <mergeCell ref="G136:G145"/>
    <mergeCell ref="H136:H145"/>
    <mergeCell ref="L136:L145"/>
    <mergeCell ref="M136:M145"/>
    <mergeCell ref="N116:N125"/>
    <mergeCell ref="D116:D125"/>
    <mergeCell ref="E116:E125"/>
    <mergeCell ref="F116:F125"/>
    <mergeCell ref="G116:G125"/>
    <mergeCell ref="H116:H125"/>
    <mergeCell ref="L116:L125"/>
    <mergeCell ref="M116:M125"/>
    <mergeCell ref="N136:N145"/>
    <mergeCell ref="O136:O145"/>
    <mergeCell ref="P136:P145"/>
    <mergeCell ref="Q136:Q145"/>
    <mergeCell ref="R136:R145"/>
    <mergeCell ref="V136:V145"/>
    <mergeCell ref="W136:W145"/>
    <mergeCell ref="B146:B155"/>
    <mergeCell ref="C146:C155"/>
    <mergeCell ref="D146:D155"/>
    <mergeCell ref="E146:E155"/>
    <mergeCell ref="F146:F155"/>
    <mergeCell ref="G146:G155"/>
    <mergeCell ref="H146:H155"/>
    <mergeCell ref="L146:L155"/>
    <mergeCell ref="M146:M155"/>
    <mergeCell ref="N146:N155"/>
    <mergeCell ref="O146:O155"/>
    <mergeCell ref="P146:P155"/>
    <mergeCell ref="Q146:Q155"/>
    <mergeCell ref="R146:R155"/>
    <mergeCell ref="V146:V155"/>
    <mergeCell ref="W146:W155"/>
    <mergeCell ref="B136:B145"/>
    <mergeCell ref="C136:C145"/>
    <mergeCell ref="O156:O165"/>
    <mergeCell ref="P156:P165"/>
    <mergeCell ref="Q156:Q165"/>
    <mergeCell ref="R156:R165"/>
    <mergeCell ref="V156:V165"/>
    <mergeCell ref="W156:W165"/>
    <mergeCell ref="B166:B175"/>
    <mergeCell ref="C166:C175"/>
    <mergeCell ref="D166:D175"/>
    <mergeCell ref="E166:E175"/>
    <mergeCell ref="F166:F175"/>
    <mergeCell ref="G166:G175"/>
    <mergeCell ref="H166:H175"/>
    <mergeCell ref="L166:L175"/>
    <mergeCell ref="M166:M175"/>
    <mergeCell ref="N166:N175"/>
    <mergeCell ref="O166:O175"/>
    <mergeCell ref="P166:P175"/>
    <mergeCell ref="Q166:Q175"/>
    <mergeCell ref="R166:R175"/>
    <mergeCell ref="V166:V175"/>
    <mergeCell ref="W166:W175"/>
    <mergeCell ref="B156:B165"/>
    <mergeCell ref="C156:C165"/>
    <mergeCell ref="D176:D185"/>
    <mergeCell ref="E176:E185"/>
    <mergeCell ref="F176:F185"/>
    <mergeCell ref="G176:G185"/>
    <mergeCell ref="H176:H185"/>
    <mergeCell ref="L176:L185"/>
    <mergeCell ref="M176:M185"/>
    <mergeCell ref="N156:N165"/>
    <mergeCell ref="D156:D165"/>
    <mergeCell ref="E156:E165"/>
    <mergeCell ref="F156:F165"/>
    <mergeCell ref="G156:G165"/>
    <mergeCell ref="H156:H165"/>
    <mergeCell ref="L156:L165"/>
    <mergeCell ref="M156:M165"/>
    <mergeCell ref="N176:N185"/>
    <mergeCell ref="O176:O185"/>
    <mergeCell ref="P176:P185"/>
    <mergeCell ref="Q176:Q185"/>
    <mergeCell ref="R176:R185"/>
    <mergeCell ref="V176:V185"/>
    <mergeCell ref="W176:W185"/>
    <mergeCell ref="B186:B195"/>
    <mergeCell ref="C186:C195"/>
    <mergeCell ref="D186:D195"/>
    <mergeCell ref="E186:E195"/>
    <mergeCell ref="F186:F195"/>
    <mergeCell ref="G186:G195"/>
    <mergeCell ref="H186:H195"/>
    <mergeCell ref="L186:L195"/>
    <mergeCell ref="M186:M195"/>
    <mergeCell ref="N186:N195"/>
    <mergeCell ref="O186:O195"/>
    <mergeCell ref="P186:P195"/>
    <mergeCell ref="Q186:Q195"/>
    <mergeCell ref="R186:R195"/>
    <mergeCell ref="V186:V195"/>
    <mergeCell ref="W186:W195"/>
    <mergeCell ref="B176:B185"/>
    <mergeCell ref="C176:C185"/>
    <mergeCell ref="O196:O205"/>
    <mergeCell ref="P196:P205"/>
    <mergeCell ref="Q196:Q205"/>
    <mergeCell ref="R196:R205"/>
    <mergeCell ref="V196:V205"/>
    <mergeCell ref="W196:W205"/>
    <mergeCell ref="B206:B215"/>
    <mergeCell ref="C206:C215"/>
    <mergeCell ref="D206:D215"/>
    <mergeCell ref="E206:E215"/>
    <mergeCell ref="F206:F215"/>
    <mergeCell ref="G206:G215"/>
    <mergeCell ref="H206:H215"/>
    <mergeCell ref="L206:L215"/>
    <mergeCell ref="M206:M215"/>
    <mergeCell ref="N206:N215"/>
    <mergeCell ref="O206:O215"/>
    <mergeCell ref="P206:P215"/>
    <mergeCell ref="Q206:Q215"/>
    <mergeCell ref="R206:R215"/>
    <mergeCell ref="V206:V215"/>
    <mergeCell ref="W206:W215"/>
    <mergeCell ref="B196:B205"/>
    <mergeCell ref="C196:C205"/>
    <mergeCell ref="D216:D225"/>
    <mergeCell ref="E216:E225"/>
    <mergeCell ref="F216:F225"/>
    <mergeCell ref="G216:G225"/>
    <mergeCell ref="H216:H225"/>
    <mergeCell ref="L216:L225"/>
    <mergeCell ref="M216:M225"/>
    <mergeCell ref="N196:N205"/>
    <mergeCell ref="D196:D205"/>
    <mergeCell ref="E196:E205"/>
    <mergeCell ref="F196:F205"/>
    <mergeCell ref="G196:G205"/>
    <mergeCell ref="H196:H205"/>
    <mergeCell ref="L196:L205"/>
    <mergeCell ref="M196:M205"/>
    <mergeCell ref="N216:N225"/>
    <mergeCell ref="O216:O225"/>
    <mergeCell ref="P216:P225"/>
    <mergeCell ref="Q216:Q225"/>
    <mergeCell ref="R216:R225"/>
    <mergeCell ref="V216:V225"/>
    <mergeCell ref="W216:W225"/>
    <mergeCell ref="B226:B235"/>
    <mergeCell ref="C226:C235"/>
    <mergeCell ref="D226:D235"/>
    <mergeCell ref="E226:E235"/>
    <mergeCell ref="F226:F235"/>
    <mergeCell ref="G226:G235"/>
    <mergeCell ref="H226:H235"/>
    <mergeCell ref="L226:L235"/>
    <mergeCell ref="M226:M235"/>
    <mergeCell ref="N226:N235"/>
    <mergeCell ref="O226:O235"/>
    <mergeCell ref="P226:P235"/>
    <mergeCell ref="Q226:Q235"/>
    <mergeCell ref="R226:R235"/>
    <mergeCell ref="V226:V235"/>
    <mergeCell ref="W226:W235"/>
    <mergeCell ref="B216:B225"/>
    <mergeCell ref="C216:C225"/>
    <mergeCell ref="O236:O245"/>
    <mergeCell ref="P236:P245"/>
    <mergeCell ref="Q236:Q245"/>
    <mergeCell ref="R236:R245"/>
    <mergeCell ref="V236:V245"/>
    <mergeCell ref="W236:W245"/>
    <mergeCell ref="B246:B255"/>
    <mergeCell ref="C246:C255"/>
    <mergeCell ref="D246:D255"/>
    <mergeCell ref="E246:E255"/>
    <mergeCell ref="F246:F255"/>
    <mergeCell ref="G246:G255"/>
    <mergeCell ref="H246:H255"/>
    <mergeCell ref="L246:L255"/>
    <mergeCell ref="M246:M255"/>
    <mergeCell ref="N246:N255"/>
    <mergeCell ref="O246:O255"/>
    <mergeCell ref="P246:P255"/>
    <mergeCell ref="Q246:Q255"/>
    <mergeCell ref="R246:R255"/>
    <mergeCell ref="V246:V255"/>
    <mergeCell ref="W246:W255"/>
    <mergeCell ref="B236:B245"/>
    <mergeCell ref="C236:C245"/>
    <mergeCell ref="D256:D265"/>
    <mergeCell ref="E256:E265"/>
    <mergeCell ref="F256:F265"/>
    <mergeCell ref="G256:G265"/>
    <mergeCell ref="H256:H265"/>
    <mergeCell ref="L256:L265"/>
    <mergeCell ref="M256:M265"/>
    <mergeCell ref="N236:N245"/>
    <mergeCell ref="D236:D245"/>
    <mergeCell ref="E236:E245"/>
    <mergeCell ref="F236:F245"/>
    <mergeCell ref="G236:G245"/>
    <mergeCell ref="H236:H245"/>
    <mergeCell ref="L236:L245"/>
    <mergeCell ref="M236:M245"/>
    <mergeCell ref="N256:N265"/>
    <mergeCell ref="O256:O265"/>
    <mergeCell ref="P256:P265"/>
    <mergeCell ref="Q256:Q265"/>
    <mergeCell ref="R256:R265"/>
    <mergeCell ref="V256:V265"/>
    <mergeCell ref="W256:W265"/>
    <mergeCell ref="B266:B275"/>
    <mergeCell ref="C266:C275"/>
    <mergeCell ref="D266:D275"/>
    <mergeCell ref="E266:E275"/>
    <mergeCell ref="F266:F275"/>
    <mergeCell ref="G266:G275"/>
    <mergeCell ref="H266:H275"/>
    <mergeCell ref="L266:L275"/>
    <mergeCell ref="M266:M275"/>
    <mergeCell ref="N266:N275"/>
    <mergeCell ref="O266:O275"/>
    <mergeCell ref="P266:P275"/>
    <mergeCell ref="Q266:Q275"/>
    <mergeCell ref="R266:R275"/>
    <mergeCell ref="V266:V275"/>
    <mergeCell ref="W266:W275"/>
    <mergeCell ref="B256:B265"/>
    <mergeCell ref="C256:C265"/>
    <mergeCell ref="O276:O285"/>
    <mergeCell ref="P276:P285"/>
    <mergeCell ref="Q276:Q285"/>
    <mergeCell ref="R276:R285"/>
    <mergeCell ref="V276:V285"/>
    <mergeCell ref="W276:W285"/>
    <mergeCell ref="B286:B295"/>
    <mergeCell ref="C286:C295"/>
    <mergeCell ref="D286:D295"/>
    <mergeCell ref="E286:E295"/>
    <mergeCell ref="F286:F295"/>
    <mergeCell ref="G286:G295"/>
    <mergeCell ref="H286:H295"/>
    <mergeCell ref="L286:L295"/>
    <mergeCell ref="M286:M295"/>
    <mergeCell ref="N286:N295"/>
    <mergeCell ref="O286:O295"/>
    <mergeCell ref="P286:P295"/>
    <mergeCell ref="Q286:Q295"/>
    <mergeCell ref="R286:R295"/>
    <mergeCell ref="V286:V295"/>
    <mergeCell ref="W286:W295"/>
    <mergeCell ref="B276:B285"/>
    <mergeCell ref="C276:C285"/>
    <mergeCell ref="D296:D305"/>
    <mergeCell ref="E296:E305"/>
    <mergeCell ref="F296:F305"/>
    <mergeCell ref="G296:G305"/>
    <mergeCell ref="H296:H305"/>
    <mergeCell ref="L296:L305"/>
    <mergeCell ref="M296:M305"/>
    <mergeCell ref="N276:N285"/>
    <mergeCell ref="D276:D285"/>
    <mergeCell ref="E276:E285"/>
    <mergeCell ref="F276:F285"/>
    <mergeCell ref="G276:G285"/>
    <mergeCell ref="H276:H285"/>
    <mergeCell ref="L276:L285"/>
    <mergeCell ref="M276:M285"/>
    <mergeCell ref="N296:N305"/>
    <mergeCell ref="O296:O305"/>
    <mergeCell ref="P296:P305"/>
    <mergeCell ref="Q296:Q305"/>
    <mergeCell ref="R296:R305"/>
    <mergeCell ref="V296:V305"/>
    <mergeCell ref="W296:W305"/>
    <mergeCell ref="B306:B315"/>
    <mergeCell ref="C306:C315"/>
    <mergeCell ref="D306:D315"/>
    <mergeCell ref="E306:E315"/>
    <mergeCell ref="F306:F315"/>
    <mergeCell ref="G306:G315"/>
    <mergeCell ref="H306:H315"/>
    <mergeCell ref="L306:L315"/>
    <mergeCell ref="M306:M315"/>
    <mergeCell ref="N306:N315"/>
    <mergeCell ref="O306:O315"/>
    <mergeCell ref="P306:P315"/>
    <mergeCell ref="Q306:Q315"/>
    <mergeCell ref="R306:R315"/>
    <mergeCell ref="V306:V315"/>
    <mergeCell ref="W306:W315"/>
    <mergeCell ref="B296:B305"/>
    <mergeCell ref="C296:C305"/>
  </mergeCells>
  <conditionalFormatting sqref="C16:E115">
    <cfRule type="expression" dxfId="400" priority="246">
      <formula>ISBLANK($B16)</formula>
    </cfRule>
  </conditionalFormatting>
  <conditionalFormatting sqref="M16:O115">
    <cfRule type="expression" dxfId="399" priority="245">
      <formula>ISBLANK($L16)</formula>
    </cfRule>
  </conditionalFormatting>
  <conditionalFormatting sqref="B26:B115">
    <cfRule type="expression" dxfId="398" priority="244">
      <formula>ISBLANK($B16)</formula>
    </cfRule>
  </conditionalFormatting>
  <conditionalFormatting sqref="L26:L115">
    <cfRule type="expression" dxfId="397" priority="243">
      <formula>ISBLANK($L16)</formula>
    </cfRule>
  </conditionalFormatting>
  <conditionalFormatting sqref="V16:V115">
    <cfRule type="expression" dxfId="396" priority="242">
      <formula>ISBLANK($B16)</formula>
    </cfRule>
  </conditionalFormatting>
  <conditionalFormatting sqref="W16:W115">
    <cfRule type="expression" dxfId="395" priority="241">
      <formula>ISBLANK($L16)</formula>
    </cfRule>
  </conditionalFormatting>
  <conditionalFormatting sqref="C116:E125">
    <cfRule type="expression" dxfId="394" priority="234">
      <formula>ISBLANK($B116)</formula>
    </cfRule>
  </conditionalFormatting>
  <conditionalFormatting sqref="M116:O125">
    <cfRule type="expression" dxfId="393" priority="233">
      <formula>ISBLANK($L116)</formula>
    </cfRule>
  </conditionalFormatting>
  <conditionalFormatting sqref="B116:B125">
    <cfRule type="expression" dxfId="392" priority="232">
      <formula>ISBLANK($B106)</formula>
    </cfRule>
  </conditionalFormatting>
  <conditionalFormatting sqref="L116:L125">
    <cfRule type="expression" dxfId="391" priority="231">
      <formula>ISBLANK($L106)</formula>
    </cfRule>
  </conditionalFormatting>
  <conditionalFormatting sqref="V116:V125">
    <cfRule type="expression" dxfId="390" priority="230">
      <formula>ISBLANK($B116)</formula>
    </cfRule>
  </conditionalFormatting>
  <conditionalFormatting sqref="W116:W125">
    <cfRule type="expression" dxfId="389" priority="229">
      <formula>ISBLANK($L116)</formula>
    </cfRule>
  </conditionalFormatting>
  <conditionalFormatting sqref="C126:E135">
    <cfRule type="expression" dxfId="388" priority="222">
      <formula>ISBLANK($B126)</formula>
    </cfRule>
  </conditionalFormatting>
  <conditionalFormatting sqref="M126:O135">
    <cfRule type="expression" dxfId="387" priority="221">
      <formula>ISBLANK($L126)</formula>
    </cfRule>
  </conditionalFormatting>
  <conditionalFormatting sqref="B126:B135">
    <cfRule type="expression" dxfId="386" priority="220">
      <formula>ISBLANK($B116)</formula>
    </cfRule>
  </conditionalFormatting>
  <conditionalFormatting sqref="L126:L135">
    <cfRule type="expression" dxfId="385" priority="219">
      <formula>ISBLANK($L116)</formula>
    </cfRule>
  </conditionalFormatting>
  <conditionalFormatting sqref="V126:V135">
    <cfRule type="expression" dxfId="384" priority="218">
      <formula>ISBLANK($B126)</formula>
    </cfRule>
  </conditionalFormatting>
  <conditionalFormatting sqref="W126:W135">
    <cfRule type="expression" dxfId="383" priority="217">
      <formula>ISBLANK($L126)</formula>
    </cfRule>
  </conditionalFormatting>
  <conditionalFormatting sqref="C136:E145">
    <cfRule type="expression" dxfId="382" priority="210">
      <formula>ISBLANK($B136)</formula>
    </cfRule>
  </conditionalFormatting>
  <conditionalFormatting sqref="M136:O145">
    <cfRule type="expression" dxfId="381" priority="209">
      <formula>ISBLANK($L136)</formula>
    </cfRule>
  </conditionalFormatting>
  <conditionalFormatting sqref="B136:B145">
    <cfRule type="expression" dxfId="380" priority="208">
      <formula>ISBLANK($B126)</formula>
    </cfRule>
  </conditionalFormatting>
  <conditionalFormatting sqref="L136:L145">
    <cfRule type="expression" dxfId="379" priority="207">
      <formula>ISBLANK($L126)</formula>
    </cfRule>
  </conditionalFormatting>
  <conditionalFormatting sqref="V136:V145">
    <cfRule type="expression" dxfId="378" priority="206">
      <formula>ISBLANK($B136)</formula>
    </cfRule>
  </conditionalFormatting>
  <conditionalFormatting sqref="W136:W145">
    <cfRule type="expression" dxfId="377" priority="205">
      <formula>ISBLANK($L136)</formula>
    </cfRule>
  </conditionalFormatting>
  <conditionalFormatting sqref="C146:E155">
    <cfRule type="expression" dxfId="376" priority="198">
      <formula>ISBLANK($B146)</formula>
    </cfRule>
  </conditionalFormatting>
  <conditionalFormatting sqref="M146:O155">
    <cfRule type="expression" dxfId="375" priority="197">
      <formula>ISBLANK($L146)</formula>
    </cfRule>
  </conditionalFormatting>
  <conditionalFormatting sqref="B146:B155">
    <cfRule type="expression" dxfId="374" priority="196">
      <formula>ISBLANK($B136)</formula>
    </cfRule>
  </conditionalFormatting>
  <conditionalFormatting sqref="L146:L155">
    <cfRule type="expression" dxfId="373" priority="195">
      <formula>ISBLANK($L136)</formula>
    </cfRule>
  </conditionalFormatting>
  <conditionalFormatting sqref="V146:V155">
    <cfRule type="expression" dxfId="372" priority="194">
      <formula>ISBLANK($B146)</formula>
    </cfRule>
  </conditionalFormatting>
  <conditionalFormatting sqref="W146:W155">
    <cfRule type="expression" dxfId="371" priority="193">
      <formula>ISBLANK($L146)</formula>
    </cfRule>
  </conditionalFormatting>
  <conditionalFormatting sqref="C156:E165">
    <cfRule type="expression" dxfId="370" priority="186">
      <formula>ISBLANK($B156)</formula>
    </cfRule>
  </conditionalFormatting>
  <conditionalFormatting sqref="M156:O165">
    <cfRule type="expression" dxfId="369" priority="185">
      <formula>ISBLANK($L156)</formula>
    </cfRule>
  </conditionalFormatting>
  <conditionalFormatting sqref="B156:B165">
    <cfRule type="expression" dxfId="368" priority="184">
      <formula>ISBLANK($B146)</formula>
    </cfRule>
  </conditionalFormatting>
  <conditionalFormatting sqref="L156:L165">
    <cfRule type="expression" dxfId="367" priority="183">
      <formula>ISBLANK($L146)</formula>
    </cfRule>
  </conditionalFormatting>
  <conditionalFormatting sqref="V156:V165">
    <cfRule type="expression" dxfId="366" priority="182">
      <formula>ISBLANK($B156)</formula>
    </cfRule>
  </conditionalFormatting>
  <conditionalFormatting sqref="W156:W165">
    <cfRule type="expression" dxfId="365" priority="181">
      <formula>ISBLANK($L156)</formula>
    </cfRule>
  </conditionalFormatting>
  <conditionalFormatting sqref="C166:E175">
    <cfRule type="expression" dxfId="364" priority="174">
      <formula>ISBLANK($B166)</formula>
    </cfRule>
  </conditionalFormatting>
  <conditionalFormatting sqref="M166:O175">
    <cfRule type="expression" dxfId="363" priority="173">
      <formula>ISBLANK($L166)</formula>
    </cfRule>
  </conditionalFormatting>
  <conditionalFormatting sqref="B166:B175">
    <cfRule type="expression" dxfId="362" priority="172">
      <formula>ISBLANK($B156)</formula>
    </cfRule>
  </conditionalFormatting>
  <conditionalFormatting sqref="L166:L175">
    <cfRule type="expression" dxfId="361" priority="171">
      <formula>ISBLANK($L156)</formula>
    </cfRule>
  </conditionalFormatting>
  <conditionalFormatting sqref="V166:V175">
    <cfRule type="expression" dxfId="360" priority="170">
      <formula>ISBLANK($B166)</formula>
    </cfRule>
  </conditionalFormatting>
  <conditionalFormatting sqref="W166:W175">
    <cfRule type="expression" dxfId="359" priority="169">
      <formula>ISBLANK($L166)</formula>
    </cfRule>
  </conditionalFormatting>
  <conditionalFormatting sqref="C176:E185">
    <cfRule type="expression" dxfId="358" priority="162">
      <formula>ISBLANK($B176)</formula>
    </cfRule>
  </conditionalFormatting>
  <conditionalFormatting sqref="M176:O185">
    <cfRule type="expression" dxfId="357" priority="161">
      <formula>ISBLANK($L176)</formula>
    </cfRule>
  </conditionalFormatting>
  <conditionalFormatting sqref="B176:B185">
    <cfRule type="expression" dxfId="356" priority="160">
      <formula>ISBLANK($B166)</formula>
    </cfRule>
  </conditionalFormatting>
  <conditionalFormatting sqref="L176:L185">
    <cfRule type="expression" dxfId="355" priority="159">
      <formula>ISBLANK($L166)</formula>
    </cfRule>
  </conditionalFormatting>
  <conditionalFormatting sqref="V176:V185">
    <cfRule type="expression" dxfId="354" priority="158">
      <formula>ISBLANK($B176)</formula>
    </cfRule>
  </conditionalFormatting>
  <conditionalFormatting sqref="W176:W185">
    <cfRule type="expression" dxfId="353" priority="157">
      <formula>ISBLANK($L176)</formula>
    </cfRule>
  </conditionalFormatting>
  <conditionalFormatting sqref="C186:E195">
    <cfRule type="expression" dxfId="352" priority="150">
      <formula>ISBLANK($B186)</formula>
    </cfRule>
  </conditionalFormatting>
  <conditionalFormatting sqref="M186:O195">
    <cfRule type="expression" dxfId="351" priority="149">
      <formula>ISBLANK($L186)</formula>
    </cfRule>
  </conditionalFormatting>
  <conditionalFormatting sqref="B186:B195">
    <cfRule type="expression" dxfId="350" priority="148">
      <formula>ISBLANK($B176)</formula>
    </cfRule>
  </conditionalFormatting>
  <conditionalFormatting sqref="L186:L195">
    <cfRule type="expression" dxfId="349" priority="147">
      <formula>ISBLANK($L176)</formula>
    </cfRule>
  </conditionalFormatting>
  <conditionalFormatting sqref="V186:V195">
    <cfRule type="expression" dxfId="348" priority="146">
      <formula>ISBLANK($B186)</formula>
    </cfRule>
  </conditionalFormatting>
  <conditionalFormatting sqref="W186:W195">
    <cfRule type="expression" dxfId="347" priority="145">
      <formula>ISBLANK($L186)</formula>
    </cfRule>
  </conditionalFormatting>
  <conditionalFormatting sqref="C196:E205">
    <cfRule type="expression" dxfId="346" priority="138">
      <formula>ISBLANK($B196)</formula>
    </cfRule>
  </conditionalFormatting>
  <conditionalFormatting sqref="M196:O205">
    <cfRule type="expression" dxfId="345" priority="137">
      <formula>ISBLANK($L196)</formula>
    </cfRule>
  </conditionalFormatting>
  <conditionalFormatting sqref="B196:B205">
    <cfRule type="expression" dxfId="344" priority="136">
      <formula>ISBLANK($B186)</formula>
    </cfRule>
  </conditionalFormatting>
  <conditionalFormatting sqref="L196:L205">
    <cfRule type="expression" dxfId="343" priority="135">
      <formula>ISBLANK($L186)</formula>
    </cfRule>
  </conditionalFormatting>
  <conditionalFormatting sqref="V196:V205">
    <cfRule type="expression" dxfId="342" priority="134">
      <formula>ISBLANK($B196)</formula>
    </cfRule>
  </conditionalFormatting>
  <conditionalFormatting sqref="W196:W205">
    <cfRule type="expression" dxfId="341" priority="133">
      <formula>ISBLANK($L196)</formula>
    </cfRule>
  </conditionalFormatting>
  <conditionalFormatting sqref="C206:E215">
    <cfRule type="expression" dxfId="340" priority="126">
      <formula>ISBLANK($B206)</formula>
    </cfRule>
  </conditionalFormatting>
  <conditionalFormatting sqref="M206:O215">
    <cfRule type="expression" dxfId="339" priority="125">
      <formula>ISBLANK($L206)</formula>
    </cfRule>
  </conditionalFormatting>
  <conditionalFormatting sqref="B206:B215">
    <cfRule type="expression" dxfId="338" priority="124">
      <formula>ISBLANK($B196)</formula>
    </cfRule>
  </conditionalFormatting>
  <conditionalFormatting sqref="L206:L215">
    <cfRule type="expression" dxfId="337" priority="123">
      <formula>ISBLANK($L196)</formula>
    </cfRule>
  </conditionalFormatting>
  <conditionalFormatting sqref="V206:V215">
    <cfRule type="expression" dxfId="336" priority="122">
      <formula>ISBLANK($B206)</formula>
    </cfRule>
  </conditionalFormatting>
  <conditionalFormatting sqref="W206:W215">
    <cfRule type="expression" dxfId="335" priority="121">
      <formula>ISBLANK($L206)</formula>
    </cfRule>
  </conditionalFormatting>
  <conditionalFormatting sqref="C216:E225">
    <cfRule type="expression" dxfId="334" priority="114">
      <formula>ISBLANK($B216)</formula>
    </cfRule>
  </conditionalFormatting>
  <conditionalFormatting sqref="M216:O225">
    <cfRule type="expression" dxfId="333" priority="113">
      <formula>ISBLANK($L216)</formula>
    </cfRule>
  </conditionalFormatting>
  <conditionalFormatting sqref="B216:B225">
    <cfRule type="expression" dxfId="332" priority="112">
      <formula>ISBLANK($B206)</formula>
    </cfRule>
  </conditionalFormatting>
  <conditionalFormatting sqref="L216:L225">
    <cfRule type="expression" dxfId="331" priority="111">
      <formula>ISBLANK($L206)</formula>
    </cfRule>
  </conditionalFormatting>
  <conditionalFormatting sqref="V216:V225">
    <cfRule type="expression" dxfId="330" priority="110">
      <formula>ISBLANK($B216)</formula>
    </cfRule>
  </conditionalFormatting>
  <conditionalFormatting sqref="W216:W225">
    <cfRule type="expression" dxfId="329" priority="109">
      <formula>ISBLANK($L216)</formula>
    </cfRule>
  </conditionalFormatting>
  <conditionalFormatting sqref="C226:E235">
    <cfRule type="expression" dxfId="328" priority="102">
      <formula>ISBLANK($B226)</formula>
    </cfRule>
  </conditionalFormatting>
  <conditionalFormatting sqref="M226:O235">
    <cfRule type="expression" dxfId="327" priority="101">
      <formula>ISBLANK($L226)</formula>
    </cfRule>
  </conditionalFormatting>
  <conditionalFormatting sqref="B226:B235">
    <cfRule type="expression" dxfId="326" priority="100">
      <formula>ISBLANK($B216)</formula>
    </cfRule>
  </conditionalFormatting>
  <conditionalFormatting sqref="L226:L235">
    <cfRule type="expression" dxfId="325" priority="99">
      <formula>ISBLANK($L216)</formula>
    </cfRule>
  </conditionalFormatting>
  <conditionalFormatting sqref="V226:V235">
    <cfRule type="expression" dxfId="324" priority="98">
      <formula>ISBLANK($B226)</formula>
    </cfRule>
  </conditionalFormatting>
  <conditionalFormatting sqref="W226:W235">
    <cfRule type="expression" dxfId="323" priority="97">
      <formula>ISBLANK($L226)</formula>
    </cfRule>
  </conditionalFormatting>
  <conditionalFormatting sqref="C236:E245">
    <cfRule type="expression" dxfId="322" priority="90">
      <formula>ISBLANK($B236)</formula>
    </cfRule>
  </conditionalFormatting>
  <conditionalFormatting sqref="M236:O245">
    <cfRule type="expression" dxfId="321" priority="89">
      <formula>ISBLANK($L236)</formula>
    </cfRule>
  </conditionalFormatting>
  <conditionalFormatting sqref="B236:B245">
    <cfRule type="expression" dxfId="320" priority="88">
      <formula>ISBLANK($B226)</formula>
    </cfRule>
  </conditionalFormatting>
  <conditionalFormatting sqref="L236:L245">
    <cfRule type="expression" dxfId="319" priority="87">
      <formula>ISBLANK($L226)</formula>
    </cfRule>
  </conditionalFormatting>
  <conditionalFormatting sqref="V236:V245">
    <cfRule type="expression" dxfId="318" priority="86">
      <formula>ISBLANK($B236)</formula>
    </cfRule>
  </conditionalFormatting>
  <conditionalFormatting sqref="W236:W245">
    <cfRule type="expression" dxfId="317" priority="85">
      <formula>ISBLANK($L236)</formula>
    </cfRule>
  </conditionalFormatting>
  <conditionalFormatting sqref="C246:E255">
    <cfRule type="expression" dxfId="316" priority="78">
      <formula>ISBLANK($B246)</formula>
    </cfRule>
  </conditionalFormatting>
  <conditionalFormatting sqref="M246:O255">
    <cfRule type="expression" dxfId="315" priority="77">
      <formula>ISBLANK($L246)</formula>
    </cfRule>
  </conditionalFormatting>
  <conditionalFormatting sqref="B246:B255">
    <cfRule type="expression" dxfId="314" priority="76">
      <formula>ISBLANK($B236)</formula>
    </cfRule>
  </conditionalFormatting>
  <conditionalFormatting sqref="L246:L255">
    <cfRule type="expression" dxfId="313" priority="75">
      <formula>ISBLANK($L236)</formula>
    </cfRule>
  </conditionalFormatting>
  <conditionalFormatting sqref="V246:V255">
    <cfRule type="expression" dxfId="312" priority="74">
      <formula>ISBLANK($B246)</formula>
    </cfRule>
  </conditionalFormatting>
  <conditionalFormatting sqref="W246:W255">
    <cfRule type="expression" dxfId="311" priority="73">
      <formula>ISBLANK($L246)</formula>
    </cfRule>
  </conditionalFormatting>
  <conditionalFormatting sqref="C256:E265">
    <cfRule type="expression" dxfId="310" priority="66">
      <formula>ISBLANK($B256)</formula>
    </cfRule>
  </conditionalFormatting>
  <conditionalFormatting sqref="M256:O265">
    <cfRule type="expression" dxfId="309" priority="65">
      <formula>ISBLANK($L256)</formula>
    </cfRule>
  </conditionalFormatting>
  <conditionalFormatting sqref="B256:B265">
    <cfRule type="expression" dxfId="308" priority="64">
      <formula>ISBLANK($B246)</formula>
    </cfRule>
  </conditionalFormatting>
  <conditionalFormatting sqref="L256:L265">
    <cfRule type="expression" dxfId="307" priority="63">
      <formula>ISBLANK($L246)</formula>
    </cfRule>
  </conditionalFormatting>
  <conditionalFormatting sqref="V256:V265">
    <cfRule type="expression" dxfId="306" priority="62">
      <formula>ISBLANK($B256)</formula>
    </cfRule>
  </conditionalFormatting>
  <conditionalFormatting sqref="W256:W265">
    <cfRule type="expression" dxfId="305" priority="61">
      <formula>ISBLANK($L256)</formula>
    </cfRule>
  </conditionalFormatting>
  <conditionalFormatting sqref="C266:E275">
    <cfRule type="expression" dxfId="304" priority="54">
      <formula>ISBLANK($B266)</formula>
    </cfRule>
  </conditionalFormatting>
  <conditionalFormatting sqref="M266:O275">
    <cfRule type="expression" dxfId="303" priority="53">
      <formula>ISBLANK($L266)</formula>
    </cfRule>
  </conditionalFormatting>
  <conditionalFormatting sqref="B266:B275">
    <cfRule type="expression" dxfId="302" priority="52">
      <formula>ISBLANK($B256)</formula>
    </cfRule>
  </conditionalFormatting>
  <conditionalFormatting sqref="L266:L275">
    <cfRule type="expression" dxfId="301" priority="51">
      <formula>ISBLANK($L256)</formula>
    </cfRule>
  </conditionalFormatting>
  <conditionalFormatting sqref="V266:V275">
    <cfRule type="expression" dxfId="300" priority="50">
      <formula>ISBLANK($B266)</formula>
    </cfRule>
  </conditionalFormatting>
  <conditionalFormatting sqref="W266:W275">
    <cfRule type="expression" dxfId="299" priority="49">
      <formula>ISBLANK($L266)</formula>
    </cfRule>
  </conditionalFormatting>
  <conditionalFormatting sqref="C276:E285">
    <cfRule type="expression" dxfId="298" priority="42">
      <formula>ISBLANK($B276)</formula>
    </cfRule>
  </conditionalFormatting>
  <conditionalFormatting sqref="M276:O285">
    <cfRule type="expression" dxfId="297" priority="41">
      <formula>ISBLANK($L276)</formula>
    </cfRule>
  </conditionalFormatting>
  <conditionalFormatting sqref="B276:B285">
    <cfRule type="expression" dxfId="296" priority="40">
      <formula>ISBLANK($B266)</formula>
    </cfRule>
  </conditionalFormatting>
  <conditionalFormatting sqref="L276:L285">
    <cfRule type="expression" dxfId="295" priority="39">
      <formula>ISBLANK($L266)</formula>
    </cfRule>
  </conditionalFormatting>
  <conditionalFormatting sqref="V276:V285">
    <cfRule type="expression" dxfId="294" priority="38">
      <formula>ISBLANK($B276)</formula>
    </cfRule>
  </conditionalFormatting>
  <conditionalFormatting sqref="W276:W285">
    <cfRule type="expression" dxfId="293" priority="37">
      <formula>ISBLANK($L276)</formula>
    </cfRule>
  </conditionalFormatting>
  <conditionalFormatting sqref="C286:E295">
    <cfRule type="expression" dxfId="292" priority="30">
      <formula>ISBLANK($B286)</formula>
    </cfRule>
  </conditionalFormatting>
  <conditionalFormatting sqref="M286:O295">
    <cfRule type="expression" dxfId="291" priority="29">
      <formula>ISBLANK($L286)</formula>
    </cfRule>
  </conditionalFormatting>
  <conditionalFormatting sqref="B286:B295">
    <cfRule type="expression" dxfId="290" priority="28">
      <formula>ISBLANK($B276)</formula>
    </cfRule>
  </conditionalFormatting>
  <conditionalFormatting sqref="L286:L295">
    <cfRule type="expression" dxfId="289" priority="27">
      <formula>ISBLANK($L276)</formula>
    </cfRule>
  </conditionalFormatting>
  <conditionalFormatting sqref="V286:V295">
    <cfRule type="expression" dxfId="288" priority="26">
      <formula>ISBLANK($B286)</formula>
    </cfRule>
  </conditionalFormatting>
  <conditionalFormatting sqref="W286:W295">
    <cfRule type="expression" dxfId="287" priority="25">
      <formula>ISBLANK($L286)</formula>
    </cfRule>
  </conditionalFormatting>
  <conditionalFormatting sqref="C296:E305">
    <cfRule type="expression" dxfId="286" priority="18">
      <formula>ISBLANK($B296)</formula>
    </cfRule>
  </conditionalFormatting>
  <conditionalFormatting sqref="M296:O305">
    <cfRule type="expression" dxfId="285" priority="17">
      <formula>ISBLANK($L296)</formula>
    </cfRule>
  </conditionalFormatting>
  <conditionalFormatting sqref="B296:B305">
    <cfRule type="expression" dxfId="284" priority="16">
      <formula>ISBLANK($B286)</formula>
    </cfRule>
  </conditionalFormatting>
  <conditionalFormatting sqref="L296:L305">
    <cfRule type="expression" dxfId="283" priority="15">
      <formula>ISBLANK($L286)</formula>
    </cfRule>
  </conditionalFormatting>
  <conditionalFormatting sqref="V296:V305">
    <cfRule type="expression" dxfId="282" priority="14">
      <formula>ISBLANK($B296)</formula>
    </cfRule>
  </conditionalFormatting>
  <conditionalFormatting sqref="W296:W305">
    <cfRule type="expression" dxfId="281" priority="13">
      <formula>ISBLANK($L296)</formula>
    </cfRule>
  </conditionalFormatting>
  <conditionalFormatting sqref="C306:E315">
    <cfRule type="expression" dxfId="280" priority="6">
      <formula>ISBLANK($B306)</formula>
    </cfRule>
  </conditionalFormatting>
  <conditionalFormatting sqref="M306:O315">
    <cfRule type="expression" dxfId="279" priority="5">
      <formula>ISBLANK($L306)</formula>
    </cfRule>
  </conditionalFormatting>
  <conditionalFormatting sqref="B306:B315">
    <cfRule type="expression" dxfId="278" priority="4">
      <formula>ISBLANK($B296)</formula>
    </cfRule>
  </conditionalFormatting>
  <conditionalFormatting sqref="L306:L315">
    <cfRule type="expression" dxfId="277" priority="3">
      <formula>ISBLANK($L296)</formula>
    </cfRule>
  </conditionalFormatting>
  <conditionalFormatting sqref="V306:V315">
    <cfRule type="expression" dxfId="276" priority="2">
      <formula>ISBLANK($B306)</formula>
    </cfRule>
  </conditionalFormatting>
  <conditionalFormatting sqref="W306:W315">
    <cfRule type="expression" dxfId="275" priority="1">
      <formula>ISBLANK($L306)</formula>
    </cfRule>
  </conditionalFormatting>
  <dataValidations disablePrompts="1" count="14">
    <dataValidation type="decimal" operator="greaterThanOrEqual" allowBlank="1" showInputMessage="1" showErrorMessage="1" errorTitle="Invalid Input" error="Input must be a number greater than 0." sqref="E26:H26 O26:R26 E36:H36 O36:R36 E46:H46 O46:R46 E56:H56 O56:R56 E66:H66 O66:R66 E76:H76 O76:R76 E86:H86 O86:R86 E96:H96 O96:R96 E106:H106 O106:R106 E16:H16 O16:R16 E116:H116 O116:R116 E126:H126 O126:R126 E136:H136 O136:R136 E146:H146 O146:R146 E156:H156 O156:R156 E166:H166 O166:R166 E176:H176 O176:R176 E186:H186 O186:R186 E196:H196 O196:R196 E206:H206 O206:R206 E216:H216 O216:R216 E226:H226 O226:R226 E236:H236 O236:R236 E246:H246 O246:R246 E256:H256 O256:R256 E266:H266 O266:R266 E276:H276 O276:R276 E286:H286 O286:R286 E296:H296 O296:R296 E306:H306 O306:R306">
      <formula1>0</formula1>
    </dataValidation>
    <dataValidation type="decimal" allowBlank="1" showInputMessage="1" showErrorMessage="1" errorTitle="Invalid Input" error="Input must be between 0% and 100%." sqref="J16:J315 T16:T315">
      <formula1>0</formula1>
      <formula2>1</formula2>
    </dataValidation>
    <dataValidation allowBlank="1" showInputMessage="1" errorTitle="Invalid Input" error="Input must be between 0% and 100%." sqref="I16:I315 S16:S315"/>
    <dataValidation type="whole" showInputMessage="1" showErrorMessage="1" errorTitle="Invalid Input:" error="Total annual operating hours must be less then the maximum of 8,760 hours in a year." sqref="K25 U35 K35 U45 K45 U55 K55 U65 K65 U75 K75 U85 K85 U95 K95 U105 K105 U115 K115 U25 U125 K125 U135 K135 U145 K145 U155 K155 U165 K165 U175 K175 U185 K185 U195 K195 U205 K205 U215 K215 U225 K225 U235 K235 U245 K245 U255 K255 U265 K265 U275 K275 U285 K285 U295 K295 U305 K305 U315 K315">
      <formula1>0</formula1>
      <formula2>8760-K16-K17-K18-K19-K20-K21-K22-K23-K24</formula2>
    </dataValidation>
    <dataValidation type="whole" showInputMessage="1" showErrorMessage="1" errorTitle="Invalid Input:" error="Total annual operating hours must be less then the maximum of 8,760 hours in a year." sqref="K24 U34 K34 U44 K44 U54 K54 U64 K64 U74 K74 U84 K84 U94 K94 U104 K104 U114 K114 U24 U124 K124 U134 K134 U144 K144 U154 K154 U164 K164 U174 K174 U184 K184 U194 K194 U204 K204 U214 K214 U224 K224 U234 K234 U244 K244 U254 K254 U264 K264 U274 K274 U284 K284 U294 K294 U304 K304 U314 K314">
      <formula1>0</formula1>
      <formula2>8760-K16-K17-K18-K19-K20-K21-K22-K23-K25</formula2>
    </dataValidation>
    <dataValidation type="whole" showInputMessage="1" showErrorMessage="1" errorTitle="Invalid Input:" error="Total annual operating hours must be less then the maximum of 8,760 hours in a year." sqref="K23 U33 K33 U43 K43 U53 K53 U63 K63 U73 K73 U83 K83 U93 K93 U103 K103 U113 K113 U23 U123 K123 U133 K133 U143 K143 U153 K153 U163 K163 U173 K173 U183 K183 U193 K193 U203 K203 U213 K213 U223 K223 U233 K233 U243 K243 U253 K253 U263 K263 U273 K273 U283 K283 U293 K293 U303 K303 U313 K313">
      <formula1>0</formula1>
      <formula2>8760-K16-K17-K18-K19-K20-K21-K22-K24-K25</formula2>
    </dataValidation>
    <dataValidation type="whole" showInputMessage="1" showErrorMessage="1" errorTitle="Invalid Input:" error="Total annual operating hours must be less then the maximum of 8,760 hours in a year." sqref="K22 U32 K32 U42 K42 U52 K52 U62 K62 U72 K72 U82 K82 U92 K92 U102 K102 U112 K112 U22 U122 K122 U132 K132 U142 K142 U152 K152 U162 K162 U172 K172 U182 K182 U192 K192 U202 K202 U212 K212 U222 K222 U232 K232 U242 K242 U252 K252 U262 K262 U272 K272 U282 K282 U292 K292 U302 K302 U312 K312">
      <formula1>0</formula1>
      <formula2>8760-K16-K17-K18-K19-K20-K21-K23-K24-K25</formula2>
    </dataValidation>
    <dataValidation type="whole" showInputMessage="1" showErrorMessage="1" errorTitle="Invalid Input:" error="Total annual operating hours must be less then the maximum of 8,760 hours in a year." sqref="K21 U31 K31 U41 K41 U51 K51 U61 K61 U71 K71 U81 K81 U91 K91 U101 K101 U111 K111 U21 U121 K121 U131 K131 U141 K141 U151 K151 U161 K161 U171 K171 U181 K181 U191 K191 U201 K201 U211 K211 U221 K221 U231 K231 U241 K241 U251 K251 U261 K261 U271 K271 U281 K281 U291 K291 U301 K301 U311 K311">
      <formula1>0</formula1>
      <formula2>8760-K16-K17-K18-K19-K20-K22-K23-K24-K25</formula2>
    </dataValidation>
    <dataValidation type="whole" showInputMessage="1" showErrorMessage="1" errorTitle="Invalid Input:" error="Total annual operating hours must be less then the maximum of 8,760 hours in a year." sqref="K20 U30 K30 U40 K40 U50 K50 U60 K60 U70 K70 U80 K80 U90 K90 U100 K100 U110 K110 U20 U120 K120 U130 K130 U140 K140 U150 K150 U160 K160 U170 K170 U180 K180 U190 K190 U200 K200 U210 K210 U220 K220 U230 K230 U240 K240 U250 K250 U260 K260 U270 K270 U280 K280 U290 K290 U300 K300 U310 K310">
      <formula1>0</formula1>
      <formula2>8760-K16-K17-K18-K19-K21-K22-K23-K24-K25</formula2>
    </dataValidation>
    <dataValidation type="whole" showInputMessage="1" showErrorMessage="1" errorTitle="Invalid Input:" error="Total annual operating hours must be less then the maximum of 8,760 hours in a year." sqref="K19 U29 K29 U39 K39 U49 K49 U59 K59 U69 K69 U79 K79 U89 K89 U99 K99 U109 K109 U19 U119 K119 U129 K129 U139 K139 U149 K149 U159 K159 U169 K169 U179 K179 U189 K189 U199 K199 U209 K209 U219 K219 U229 K229 U239 K239 U249 K249 U259 K259 U269 K269 U279 K279 U289 K289 U299 K299 U309 K309">
      <formula1>0</formula1>
      <formula2>8760-K16-K17-K18-K20-K21-K22-K23-K24-K25</formula2>
    </dataValidation>
    <dataValidation type="whole" showInputMessage="1" showErrorMessage="1" errorTitle="Invalid Input:" error="Total annual operating hours must be less then the maximum of 8,760 hours in a year." sqref="K18 U28 K28 U38 K38 U48 K48 U58 K58 U68 K68 U78 K78 U88 K88 U98 K98 U108 K108 U18 U118 K118 U128 K128 U138 K138 U148 K148 U158 K158 U168 K168 U178 K178 U188 K188 U198 K198 U208 K208 U218 K218 U228 K228 U238 K238 U248 K248 U258 K258 U268 K268 U278 K278 U288 K288 U298 K298 U308 K308">
      <formula1>0</formula1>
      <formula2>8760-K16-K17-K19-K20-K21-K22-K23-K24-K25</formula2>
    </dataValidation>
    <dataValidation type="whole" showInputMessage="1" showErrorMessage="1" errorTitle="Invalid Input:" error="Total annual operating hours must be less then the maximum of 8,760 hours in a year." sqref="K17 U27 K27 U37 K37 U47 K47 U57 K57 U67 K67 U77 K77 U87 K87 U97 K97 U107 K107 U17 U117 K117 U127 K127 U137 K137 U147 K147 U157 K157 U167 K167 U177 K177 U187 K187 U197 K197 U207 K207 U217 K217 U227 K227 U237 K237 U247 K247 U257 K257 U267 K267 U277 K277 U287 K287 U297 K297 U307 K307">
      <formula1>0</formula1>
      <formula2>8760-K16-K18-K19-K20-K21-K22-K23-K24-K25</formula2>
    </dataValidation>
    <dataValidation type="whole" showInputMessage="1" showErrorMessage="1" errorTitle="Invalid Input:" error="Total annual operating hours must be less then the maximum of 8,760 hours in a year." sqref="K16 U26 K26 U36 K36 U46 K46 U56 K56 U66 K66 U76 K76 U86 K86 U96 K96 U106 K106 U16 U116 K116 U126 K126 U136 K136 U146 K146 U156 K156 U166 K166 U176 K176 U186 K186 U196 K196 U206 K206 U216 K216 U226 K226 U236 K236 U246 K246 U256 K256 U266 K266 U276 K276 U286 K286 U296 K296 U306 K306">
      <formula1>0</formula1>
      <formula2>8760-K17-K18-K19-K20-K21-K22-K23-K24-K25</formula2>
    </dataValidation>
    <dataValidation type="decimal" operator="greaterThanOrEqual" allowBlank="1" showInputMessage="1" showErrorMessage="1" errorTitle="Invalid Input" error="Input must be a number greater than 0." promptTitle="Note:" prompt="If the type or size of two or more components vary, an additional row(s) must be used" sqref="D16:D315 N16:N315">
      <formula1>0</formula1>
    </dataValidation>
  </dataValidations>
  <hyperlinks>
    <hyperlink ref="B10:F10" r:id="rId1" display="A step-by-step user guide, including project examples, for this Benefits Calculator Tool is available here."/>
    <hyperlink ref="B10:H10" r:id="rId2" tooltip="Link to User Guide" display="https://ww3.arb.ca.gov/cc/capandtrade/auctionproceeds/cec_fpip_finaluserguide_v1-1_2019-10-01.pdf"/>
  </hyperlinks>
  <pageMargins left="0.7" right="0.7" top="0.98479166666666662" bottom="0.75" header="0.3" footer="0.3"/>
  <pageSetup scale="51" fitToHeight="0" orientation="landscape" r:id="rId3"/>
  <headerFooter>
    <oddHeader>&amp;C&amp;G</oddHeader>
    <oddFooter>&amp;L&amp;"Avenir LT Std 35 Light,Regular"&amp;12&amp;K000000FINAL October 1, 2019&amp;C&amp;"Avenir LT Std 35 Light,Regular"&amp;12Page &amp;P of &amp;N&amp;R&amp;"Avenir LT Std 35 Light,Regular"&amp;12&amp;K000000&amp;A</oddFooter>
  </headerFooter>
  <colBreaks count="1" manualBreakCount="1">
    <brk id="11" max="1048575" man="1"/>
  </colBreaks>
  <drawing r:id="rId4"/>
  <legacyDrawingHF r:id="rId5"/>
  <extLst>
    <ext xmlns:x14="http://schemas.microsoft.com/office/spreadsheetml/2009/9/main" uri="{78C0D931-6437-407d-A8EE-F0AAD7539E65}">
      <x14:conditionalFormattings>
        <x14:conditionalFormatting xmlns:xm="http://schemas.microsoft.com/office/excel/2006/main">
          <x14:cfRule type="expression" priority="332" id="{67D22B2A-FE0F-4130-B4C0-B06080B12374}">
            <xm:f>NOT($C16='Defaults &lt;HIDE&gt;'!$H$11)</xm:f>
            <x14:dxf>
              <font>
                <color rgb="FFFF0000"/>
              </font>
              <fill>
                <patternFill>
                  <bgColor theme="1"/>
                </patternFill>
              </fill>
            </x14:dxf>
          </x14:cfRule>
          <xm:sqref>F16:H16</xm:sqref>
        </x14:conditionalFormatting>
        <x14:conditionalFormatting xmlns:xm="http://schemas.microsoft.com/office/excel/2006/main">
          <x14:cfRule type="expression" priority="305" id="{82413BA6-722F-4031-9C6C-9A4EB3DE7ACD}">
            <xm:f>NOT($M16='Defaults &lt;HIDE&gt;'!$H$11)</xm:f>
            <x14:dxf>
              <font>
                <color rgb="FFFF0000"/>
              </font>
              <fill>
                <patternFill>
                  <bgColor theme="1"/>
                </patternFill>
              </fill>
            </x14:dxf>
          </x14:cfRule>
          <xm:sqref>P16:R16</xm:sqref>
        </x14:conditionalFormatting>
        <x14:conditionalFormatting xmlns:xm="http://schemas.microsoft.com/office/excel/2006/main">
          <x14:cfRule type="expression" priority="304" id="{8E68B704-11AC-43E4-A407-B9E42877138C}">
            <xm:f>NOT($C$16='Defaults &lt;HIDE&gt;'!$H$12)</xm:f>
            <x14:dxf>
              <font>
                <color rgb="FFFF0000"/>
              </font>
              <fill>
                <patternFill>
                  <bgColor theme="1"/>
                </patternFill>
              </fill>
            </x14:dxf>
          </x14:cfRule>
          <xm:sqref>J16:K25</xm:sqref>
        </x14:conditionalFormatting>
        <x14:conditionalFormatting xmlns:xm="http://schemas.microsoft.com/office/excel/2006/main">
          <x14:cfRule type="expression" priority="303" id="{F773A0B2-612D-4F36-9C83-0F9DCACB977F}">
            <xm:f>NOT($C$16='Defaults &lt;HIDE&gt;'!$H$12)</xm:f>
            <x14:dxf>
              <font>
                <color theme="1"/>
              </font>
              <fill>
                <patternFill>
                  <bgColor theme="1"/>
                </patternFill>
              </fill>
            </x14:dxf>
          </x14:cfRule>
          <xm:sqref>I16:I25</xm:sqref>
        </x14:conditionalFormatting>
        <x14:conditionalFormatting xmlns:xm="http://schemas.microsoft.com/office/excel/2006/main">
          <x14:cfRule type="expression" priority="302" id="{405A0D4E-1843-4ECB-B790-1EBEA984C23B}">
            <xm:f>NOT($M$16='Defaults &lt;HIDE&gt;'!$H$12)</xm:f>
            <x14:dxf>
              <font>
                <color rgb="FFFF0000"/>
              </font>
              <fill>
                <patternFill>
                  <bgColor theme="1"/>
                </patternFill>
              </fill>
            </x14:dxf>
          </x14:cfRule>
          <xm:sqref>T16:U25</xm:sqref>
        </x14:conditionalFormatting>
        <x14:conditionalFormatting xmlns:xm="http://schemas.microsoft.com/office/excel/2006/main">
          <x14:cfRule type="expression" priority="301" id="{073CD545-8D84-45BF-AC3D-FA040AF3013C}">
            <xm:f>NOT($M$16='Defaults &lt;HIDE&gt;'!$H$12)</xm:f>
            <x14:dxf>
              <font>
                <color theme="1"/>
              </font>
              <fill>
                <patternFill>
                  <fgColor auto="1"/>
                  <bgColor theme="1"/>
                </patternFill>
              </fill>
            </x14:dxf>
          </x14:cfRule>
          <xm:sqref>S16:S25</xm:sqref>
        </x14:conditionalFormatting>
        <x14:conditionalFormatting xmlns:xm="http://schemas.microsoft.com/office/excel/2006/main">
          <x14:cfRule type="expression" priority="300" id="{86CDCF48-7011-4734-AF8D-271A6714D940}">
            <xm:f>NOT($C26='Defaults &lt;HIDE&gt;'!$H$11)</xm:f>
            <x14:dxf>
              <font>
                <color rgb="FFFF0000"/>
              </font>
              <fill>
                <patternFill>
                  <bgColor theme="1"/>
                </patternFill>
              </fill>
            </x14:dxf>
          </x14:cfRule>
          <xm:sqref>F26:H26</xm:sqref>
        </x14:conditionalFormatting>
        <x14:conditionalFormatting xmlns:xm="http://schemas.microsoft.com/office/excel/2006/main">
          <x14:cfRule type="expression" priority="299" id="{DB6B0480-0829-4C46-B60A-DE50C9682A59}">
            <xm:f>NOT($M26='Defaults &lt;HIDE&gt;'!$H$11)</xm:f>
            <x14:dxf>
              <font>
                <color rgb="FFFF0000"/>
              </font>
              <fill>
                <patternFill>
                  <bgColor theme="1"/>
                </patternFill>
              </fill>
            </x14:dxf>
          </x14:cfRule>
          <xm:sqref>P26:R26</xm:sqref>
        </x14:conditionalFormatting>
        <x14:conditionalFormatting xmlns:xm="http://schemas.microsoft.com/office/excel/2006/main">
          <x14:cfRule type="expression" priority="298" id="{86B99120-049D-42B6-9C76-FD00A2B0B723}">
            <xm:f>NOT($C$26='Defaults &lt;HIDE&gt;'!$H$12)</xm:f>
            <x14:dxf>
              <font>
                <color rgb="FFFF0000"/>
              </font>
              <fill>
                <patternFill>
                  <bgColor theme="1"/>
                </patternFill>
              </fill>
            </x14:dxf>
          </x14:cfRule>
          <xm:sqref>J26:K35</xm:sqref>
        </x14:conditionalFormatting>
        <x14:conditionalFormatting xmlns:xm="http://schemas.microsoft.com/office/excel/2006/main">
          <x14:cfRule type="expression" priority="297" id="{2E701D05-0DBA-4EEA-8F6D-E318396D20D6}">
            <xm:f>NOT($C$26='Defaults &lt;HIDE&gt;'!$H$12)</xm:f>
            <x14:dxf>
              <font>
                <color theme="1"/>
              </font>
              <fill>
                <patternFill>
                  <bgColor theme="1"/>
                </patternFill>
              </fill>
            </x14:dxf>
          </x14:cfRule>
          <xm:sqref>I26:I35</xm:sqref>
        </x14:conditionalFormatting>
        <x14:conditionalFormatting xmlns:xm="http://schemas.microsoft.com/office/excel/2006/main">
          <x14:cfRule type="expression" priority="296" id="{3F503AC2-3659-49BB-A59E-560F05180182}">
            <xm:f>NOT($M$26='Defaults &lt;HIDE&gt;'!$H$12)</xm:f>
            <x14:dxf>
              <font>
                <color rgb="FFFF0000"/>
              </font>
              <fill>
                <patternFill>
                  <bgColor theme="1"/>
                </patternFill>
              </fill>
            </x14:dxf>
          </x14:cfRule>
          <xm:sqref>T26:U35</xm:sqref>
        </x14:conditionalFormatting>
        <x14:conditionalFormatting xmlns:xm="http://schemas.microsoft.com/office/excel/2006/main">
          <x14:cfRule type="expression" priority="295" id="{A91045DA-DCC3-4456-9013-36FB9B7799E5}">
            <xm:f>NOT($M$26='Defaults &lt;HIDE&gt;'!$H$12)</xm:f>
            <x14:dxf>
              <font>
                <color theme="1"/>
              </font>
              <fill>
                <patternFill>
                  <fgColor auto="1"/>
                  <bgColor theme="1"/>
                </patternFill>
              </fill>
            </x14:dxf>
          </x14:cfRule>
          <xm:sqref>S26:S35</xm:sqref>
        </x14:conditionalFormatting>
        <x14:conditionalFormatting xmlns:xm="http://schemas.microsoft.com/office/excel/2006/main">
          <x14:cfRule type="expression" priority="294" id="{9AF8B8D0-3F12-4D29-B59C-2F46FB058CF3}">
            <xm:f>NOT($C36='Defaults &lt;HIDE&gt;'!$H$11)</xm:f>
            <x14:dxf>
              <font>
                <color rgb="FFFF0000"/>
              </font>
              <fill>
                <patternFill>
                  <bgColor theme="1"/>
                </patternFill>
              </fill>
            </x14:dxf>
          </x14:cfRule>
          <xm:sqref>F36:H36</xm:sqref>
        </x14:conditionalFormatting>
        <x14:conditionalFormatting xmlns:xm="http://schemas.microsoft.com/office/excel/2006/main">
          <x14:cfRule type="expression" priority="293" id="{627B6DE3-E509-4196-AB3E-94B918A1814E}">
            <xm:f>NOT($M36='Defaults &lt;HIDE&gt;'!$H$11)</xm:f>
            <x14:dxf>
              <font>
                <color rgb="FFFF0000"/>
              </font>
              <fill>
                <patternFill>
                  <bgColor theme="1"/>
                </patternFill>
              </fill>
            </x14:dxf>
          </x14:cfRule>
          <xm:sqref>P36:R36</xm:sqref>
        </x14:conditionalFormatting>
        <x14:conditionalFormatting xmlns:xm="http://schemas.microsoft.com/office/excel/2006/main">
          <x14:cfRule type="expression" priority="292" id="{8284B472-5033-4B6E-A71C-05341DA4774D}">
            <xm:f>NOT($C$36='Defaults &lt;HIDE&gt;'!$H$12)</xm:f>
            <x14:dxf>
              <font>
                <color rgb="FFFF0000"/>
              </font>
              <fill>
                <patternFill>
                  <bgColor theme="1"/>
                </patternFill>
              </fill>
            </x14:dxf>
          </x14:cfRule>
          <xm:sqref>J36:K45</xm:sqref>
        </x14:conditionalFormatting>
        <x14:conditionalFormatting xmlns:xm="http://schemas.microsoft.com/office/excel/2006/main">
          <x14:cfRule type="expression" priority="291" id="{47EC481D-A4EB-4F23-8AE7-0F566F758DF2}">
            <xm:f>NOT($C$36='Defaults &lt;HIDE&gt;'!$H$12)</xm:f>
            <x14:dxf>
              <font>
                <color theme="1"/>
              </font>
              <fill>
                <patternFill>
                  <bgColor theme="1"/>
                </patternFill>
              </fill>
            </x14:dxf>
          </x14:cfRule>
          <xm:sqref>I36:I45</xm:sqref>
        </x14:conditionalFormatting>
        <x14:conditionalFormatting xmlns:xm="http://schemas.microsoft.com/office/excel/2006/main">
          <x14:cfRule type="expression" priority="290" id="{06F4DE66-3C48-4E15-95A9-848A09A11D5D}">
            <xm:f>NOT($M$36='Defaults &lt;HIDE&gt;'!$H$12)</xm:f>
            <x14:dxf>
              <font>
                <color rgb="FFFF0000"/>
              </font>
              <fill>
                <patternFill>
                  <bgColor theme="1"/>
                </patternFill>
              </fill>
            </x14:dxf>
          </x14:cfRule>
          <xm:sqref>T36:U45</xm:sqref>
        </x14:conditionalFormatting>
        <x14:conditionalFormatting xmlns:xm="http://schemas.microsoft.com/office/excel/2006/main">
          <x14:cfRule type="expression" priority="289" id="{1EBEBF69-7FA3-44C8-8A5F-19E650B93A1B}">
            <xm:f>NOT($M$36='Defaults &lt;HIDE&gt;'!$H$12)</xm:f>
            <x14:dxf>
              <font>
                <color theme="1"/>
              </font>
              <fill>
                <patternFill>
                  <fgColor auto="1"/>
                  <bgColor theme="1"/>
                </patternFill>
              </fill>
            </x14:dxf>
          </x14:cfRule>
          <xm:sqref>S36:S45</xm:sqref>
        </x14:conditionalFormatting>
        <x14:conditionalFormatting xmlns:xm="http://schemas.microsoft.com/office/excel/2006/main">
          <x14:cfRule type="expression" priority="288" id="{4BC8BF73-39DB-4911-8262-748CC2A96EE1}">
            <xm:f>NOT($C46='Defaults &lt;HIDE&gt;'!$H$11)</xm:f>
            <x14:dxf>
              <font>
                <color rgb="FFFF0000"/>
              </font>
              <fill>
                <patternFill>
                  <bgColor theme="1"/>
                </patternFill>
              </fill>
            </x14:dxf>
          </x14:cfRule>
          <xm:sqref>F46:H46</xm:sqref>
        </x14:conditionalFormatting>
        <x14:conditionalFormatting xmlns:xm="http://schemas.microsoft.com/office/excel/2006/main">
          <x14:cfRule type="expression" priority="287" id="{6EC20ADB-94EA-4514-85F1-286720B46BE2}">
            <xm:f>NOT($M46='Defaults &lt;HIDE&gt;'!$H$11)</xm:f>
            <x14:dxf>
              <font>
                <color rgb="FFFF0000"/>
              </font>
              <fill>
                <patternFill>
                  <bgColor theme="1"/>
                </patternFill>
              </fill>
            </x14:dxf>
          </x14:cfRule>
          <xm:sqref>P46:R46</xm:sqref>
        </x14:conditionalFormatting>
        <x14:conditionalFormatting xmlns:xm="http://schemas.microsoft.com/office/excel/2006/main">
          <x14:cfRule type="expression" priority="286" id="{10B998CC-613B-4EAF-91E3-705DA9B6B1AF}">
            <xm:f>NOT($C$46='Defaults &lt;HIDE&gt;'!$H$12)</xm:f>
            <x14:dxf>
              <font>
                <color rgb="FFFF0000"/>
              </font>
              <fill>
                <patternFill>
                  <bgColor theme="1"/>
                </patternFill>
              </fill>
            </x14:dxf>
          </x14:cfRule>
          <xm:sqref>J46:K55</xm:sqref>
        </x14:conditionalFormatting>
        <x14:conditionalFormatting xmlns:xm="http://schemas.microsoft.com/office/excel/2006/main">
          <x14:cfRule type="expression" priority="285" id="{56623F27-7239-4CB5-9001-07C9531370F9}">
            <xm:f>NOT($C$46='Defaults &lt;HIDE&gt;'!$H$12)</xm:f>
            <x14:dxf>
              <font>
                <color theme="1"/>
              </font>
              <fill>
                <patternFill>
                  <bgColor theme="1"/>
                </patternFill>
              </fill>
            </x14:dxf>
          </x14:cfRule>
          <xm:sqref>I46:I55</xm:sqref>
        </x14:conditionalFormatting>
        <x14:conditionalFormatting xmlns:xm="http://schemas.microsoft.com/office/excel/2006/main">
          <x14:cfRule type="expression" priority="284" id="{57F4A8C3-832D-4D4A-85EE-4EFDCA1DD0E7}">
            <xm:f>NOT($M$46='Defaults &lt;HIDE&gt;'!$H$12)</xm:f>
            <x14:dxf>
              <font>
                <color rgb="FFFF0000"/>
              </font>
              <fill>
                <patternFill>
                  <bgColor theme="1"/>
                </patternFill>
              </fill>
            </x14:dxf>
          </x14:cfRule>
          <xm:sqref>T46:U55</xm:sqref>
        </x14:conditionalFormatting>
        <x14:conditionalFormatting xmlns:xm="http://schemas.microsoft.com/office/excel/2006/main">
          <x14:cfRule type="expression" priority="283" id="{1B083912-86C6-4284-9FDF-CDA8607A311A}">
            <xm:f>NOT($M$46='Defaults &lt;HIDE&gt;'!$H$12)</xm:f>
            <x14:dxf>
              <font>
                <color theme="1"/>
              </font>
              <fill>
                <patternFill>
                  <fgColor auto="1"/>
                  <bgColor theme="1"/>
                </patternFill>
              </fill>
            </x14:dxf>
          </x14:cfRule>
          <xm:sqref>S46:S55</xm:sqref>
        </x14:conditionalFormatting>
        <x14:conditionalFormatting xmlns:xm="http://schemas.microsoft.com/office/excel/2006/main">
          <x14:cfRule type="expression" priority="282" id="{647357A2-AB64-4A8C-A64B-DF38623EDF67}">
            <xm:f>NOT($C56='Defaults &lt;HIDE&gt;'!$H$11)</xm:f>
            <x14:dxf>
              <font>
                <color rgb="FFFF0000"/>
              </font>
              <fill>
                <patternFill>
                  <bgColor theme="1"/>
                </patternFill>
              </fill>
            </x14:dxf>
          </x14:cfRule>
          <xm:sqref>F56:H56</xm:sqref>
        </x14:conditionalFormatting>
        <x14:conditionalFormatting xmlns:xm="http://schemas.microsoft.com/office/excel/2006/main">
          <x14:cfRule type="expression" priority="281" id="{0EE8959D-67AB-401B-B374-0AB910B8737A}">
            <xm:f>NOT($M56='Defaults &lt;HIDE&gt;'!$H$11)</xm:f>
            <x14:dxf>
              <font>
                <color rgb="FFFF0000"/>
              </font>
              <fill>
                <patternFill>
                  <bgColor theme="1"/>
                </patternFill>
              </fill>
            </x14:dxf>
          </x14:cfRule>
          <xm:sqref>P56:R56</xm:sqref>
        </x14:conditionalFormatting>
        <x14:conditionalFormatting xmlns:xm="http://schemas.microsoft.com/office/excel/2006/main">
          <x14:cfRule type="expression" priority="280" id="{59B9EF50-6175-426B-993D-A4A09397B964}">
            <xm:f>NOT($C$56='Defaults &lt;HIDE&gt;'!$H$12)</xm:f>
            <x14:dxf>
              <font>
                <color rgb="FFFF0000"/>
              </font>
              <fill>
                <patternFill>
                  <bgColor theme="1"/>
                </patternFill>
              </fill>
            </x14:dxf>
          </x14:cfRule>
          <xm:sqref>J56:K65</xm:sqref>
        </x14:conditionalFormatting>
        <x14:conditionalFormatting xmlns:xm="http://schemas.microsoft.com/office/excel/2006/main">
          <x14:cfRule type="expression" priority="279" id="{B259CF9F-122F-4560-B48F-85DD2C43EEEC}">
            <xm:f>NOT($C$56='Defaults &lt;HIDE&gt;'!$H$12)</xm:f>
            <x14:dxf>
              <font>
                <color theme="1"/>
              </font>
              <fill>
                <patternFill>
                  <bgColor theme="1"/>
                </patternFill>
              </fill>
            </x14:dxf>
          </x14:cfRule>
          <xm:sqref>I56:I65</xm:sqref>
        </x14:conditionalFormatting>
        <x14:conditionalFormatting xmlns:xm="http://schemas.microsoft.com/office/excel/2006/main">
          <x14:cfRule type="expression" priority="278" id="{45B1278C-9BB9-44EA-9D74-6A19A90A059A}">
            <xm:f>NOT($M$56='Defaults &lt;HIDE&gt;'!$H$12)</xm:f>
            <x14:dxf>
              <font>
                <color rgb="FFFF0000"/>
              </font>
              <fill>
                <patternFill>
                  <bgColor theme="1"/>
                </patternFill>
              </fill>
            </x14:dxf>
          </x14:cfRule>
          <xm:sqref>T56:U65</xm:sqref>
        </x14:conditionalFormatting>
        <x14:conditionalFormatting xmlns:xm="http://schemas.microsoft.com/office/excel/2006/main">
          <x14:cfRule type="expression" priority="277" id="{0D2789DE-F1B7-46AD-8A4D-D113EE129EEE}">
            <xm:f>NOT($M$56='Defaults &lt;HIDE&gt;'!$H$12)</xm:f>
            <x14:dxf>
              <font>
                <color theme="1"/>
              </font>
              <fill>
                <patternFill>
                  <fgColor auto="1"/>
                  <bgColor theme="1"/>
                </patternFill>
              </fill>
            </x14:dxf>
          </x14:cfRule>
          <xm:sqref>S56:S65</xm:sqref>
        </x14:conditionalFormatting>
        <x14:conditionalFormatting xmlns:xm="http://schemas.microsoft.com/office/excel/2006/main">
          <x14:cfRule type="expression" priority="276" id="{C194098A-D0AF-432A-83A6-CD9DEECE806B}">
            <xm:f>NOT($C66='Defaults &lt;HIDE&gt;'!$H$11)</xm:f>
            <x14:dxf>
              <font>
                <color rgb="FFFF0000"/>
              </font>
              <fill>
                <patternFill>
                  <bgColor theme="1"/>
                </patternFill>
              </fill>
            </x14:dxf>
          </x14:cfRule>
          <xm:sqref>F66:H66</xm:sqref>
        </x14:conditionalFormatting>
        <x14:conditionalFormatting xmlns:xm="http://schemas.microsoft.com/office/excel/2006/main">
          <x14:cfRule type="expression" priority="275" id="{E0E459E6-3809-4C3A-92A7-36F822CFA7A3}">
            <xm:f>NOT($M66='Defaults &lt;HIDE&gt;'!$H$11)</xm:f>
            <x14:dxf>
              <font>
                <color rgb="FFFF0000"/>
              </font>
              <fill>
                <patternFill>
                  <bgColor theme="1"/>
                </patternFill>
              </fill>
            </x14:dxf>
          </x14:cfRule>
          <xm:sqref>P66:R66</xm:sqref>
        </x14:conditionalFormatting>
        <x14:conditionalFormatting xmlns:xm="http://schemas.microsoft.com/office/excel/2006/main">
          <x14:cfRule type="expression" priority="274" id="{7C5507A8-EC82-4C66-A1FA-F689AE943D91}">
            <xm:f>NOT($C$66='Defaults &lt;HIDE&gt;'!$H$12)</xm:f>
            <x14:dxf>
              <font>
                <color rgb="FFFF0000"/>
              </font>
              <fill>
                <patternFill>
                  <bgColor theme="1"/>
                </patternFill>
              </fill>
            </x14:dxf>
          </x14:cfRule>
          <xm:sqref>J66:K75</xm:sqref>
        </x14:conditionalFormatting>
        <x14:conditionalFormatting xmlns:xm="http://schemas.microsoft.com/office/excel/2006/main">
          <x14:cfRule type="expression" priority="273" id="{667F1022-3A5E-415B-B7ED-C48405E6837D}">
            <xm:f>NOT($C$66='Defaults &lt;HIDE&gt;'!$H$12)</xm:f>
            <x14:dxf>
              <font>
                <color theme="1"/>
              </font>
              <fill>
                <patternFill>
                  <bgColor theme="1"/>
                </patternFill>
              </fill>
            </x14:dxf>
          </x14:cfRule>
          <xm:sqref>I66:I75</xm:sqref>
        </x14:conditionalFormatting>
        <x14:conditionalFormatting xmlns:xm="http://schemas.microsoft.com/office/excel/2006/main">
          <x14:cfRule type="expression" priority="272" id="{A3A30B4F-DDF3-4239-99D7-DC5C8D380C55}">
            <xm:f>NOT($M$66='Defaults &lt;HIDE&gt;'!$H$12)</xm:f>
            <x14:dxf>
              <font>
                <color rgb="FFFF0000"/>
              </font>
              <fill>
                <patternFill>
                  <bgColor theme="1"/>
                </patternFill>
              </fill>
            </x14:dxf>
          </x14:cfRule>
          <xm:sqref>T66:U75</xm:sqref>
        </x14:conditionalFormatting>
        <x14:conditionalFormatting xmlns:xm="http://schemas.microsoft.com/office/excel/2006/main">
          <x14:cfRule type="expression" priority="271" id="{D604FE06-10A7-40A0-B045-ACBDB2EFBEAD}">
            <xm:f>NOT($M$66='Defaults &lt;HIDE&gt;'!$H$12)</xm:f>
            <x14:dxf>
              <font>
                <color theme="1"/>
              </font>
              <fill>
                <patternFill>
                  <fgColor auto="1"/>
                  <bgColor theme="1"/>
                </patternFill>
              </fill>
            </x14:dxf>
          </x14:cfRule>
          <xm:sqref>S66:S75</xm:sqref>
        </x14:conditionalFormatting>
        <x14:conditionalFormatting xmlns:xm="http://schemas.microsoft.com/office/excel/2006/main">
          <x14:cfRule type="expression" priority="270" id="{4ED8584A-6E60-4D32-90AA-9E372A1B1487}">
            <xm:f>NOT($C76='Defaults &lt;HIDE&gt;'!$H$11)</xm:f>
            <x14:dxf>
              <font>
                <color rgb="FFFF0000"/>
              </font>
              <fill>
                <patternFill>
                  <bgColor theme="1"/>
                </patternFill>
              </fill>
            </x14:dxf>
          </x14:cfRule>
          <xm:sqref>F76:H76</xm:sqref>
        </x14:conditionalFormatting>
        <x14:conditionalFormatting xmlns:xm="http://schemas.microsoft.com/office/excel/2006/main">
          <x14:cfRule type="expression" priority="269" id="{9AFC4613-BBA8-4031-B516-D119ECD4CA4B}">
            <xm:f>NOT($M76='Defaults &lt;HIDE&gt;'!$H$11)</xm:f>
            <x14:dxf>
              <font>
                <color rgb="FFFF0000"/>
              </font>
              <fill>
                <patternFill>
                  <bgColor theme="1"/>
                </patternFill>
              </fill>
            </x14:dxf>
          </x14:cfRule>
          <xm:sqref>P76:R76</xm:sqref>
        </x14:conditionalFormatting>
        <x14:conditionalFormatting xmlns:xm="http://schemas.microsoft.com/office/excel/2006/main">
          <x14:cfRule type="expression" priority="268" id="{D77C95B6-0C7D-4D03-A4BF-E5DE953A5646}">
            <xm:f>NOT($C$76='Defaults &lt;HIDE&gt;'!$H$12)</xm:f>
            <x14:dxf>
              <font>
                <color rgb="FFFF0000"/>
              </font>
              <fill>
                <patternFill>
                  <bgColor theme="1"/>
                </patternFill>
              </fill>
            </x14:dxf>
          </x14:cfRule>
          <xm:sqref>J76:K85</xm:sqref>
        </x14:conditionalFormatting>
        <x14:conditionalFormatting xmlns:xm="http://schemas.microsoft.com/office/excel/2006/main">
          <x14:cfRule type="expression" priority="267" id="{4CB64227-AC1F-4626-B7DD-CFC71D254538}">
            <xm:f>NOT($C$76='Defaults &lt;HIDE&gt;'!$H$12)</xm:f>
            <x14:dxf>
              <font>
                <color theme="1"/>
              </font>
              <fill>
                <patternFill>
                  <bgColor theme="1"/>
                </patternFill>
              </fill>
            </x14:dxf>
          </x14:cfRule>
          <xm:sqref>I76:I85</xm:sqref>
        </x14:conditionalFormatting>
        <x14:conditionalFormatting xmlns:xm="http://schemas.microsoft.com/office/excel/2006/main">
          <x14:cfRule type="expression" priority="266" id="{65A17EB3-31D3-4E9B-88EE-5374CE1BF95F}">
            <xm:f>NOT($M$76='Defaults &lt;HIDE&gt;'!$H$12)</xm:f>
            <x14:dxf>
              <font>
                <color rgb="FFFF0000"/>
              </font>
              <fill>
                <patternFill>
                  <bgColor theme="1"/>
                </patternFill>
              </fill>
            </x14:dxf>
          </x14:cfRule>
          <xm:sqref>T76:U85</xm:sqref>
        </x14:conditionalFormatting>
        <x14:conditionalFormatting xmlns:xm="http://schemas.microsoft.com/office/excel/2006/main">
          <x14:cfRule type="expression" priority="265" id="{1D5D3A11-5B12-455D-8E43-011CB4020B82}">
            <xm:f>NOT($M$76='Defaults &lt;HIDE&gt;'!$H$12)</xm:f>
            <x14:dxf>
              <font>
                <color theme="1"/>
              </font>
              <fill>
                <patternFill>
                  <fgColor auto="1"/>
                  <bgColor theme="1"/>
                </patternFill>
              </fill>
            </x14:dxf>
          </x14:cfRule>
          <xm:sqref>S76:S85</xm:sqref>
        </x14:conditionalFormatting>
        <x14:conditionalFormatting xmlns:xm="http://schemas.microsoft.com/office/excel/2006/main">
          <x14:cfRule type="expression" priority="264" id="{FF7DA1E5-7F7B-4D0D-B30A-7BB7418FA421}">
            <xm:f>NOT($C86='Defaults &lt;HIDE&gt;'!$H$11)</xm:f>
            <x14:dxf>
              <font>
                <color rgb="FFFF0000"/>
              </font>
              <fill>
                <patternFill>
                  <bgColor theme="1"/>
                </patternFill>
              </fill>
            </x14:dxf>
          </x14:cfRule>
          <xm:sqref>F86:H86</xm:sqref>
        </x14:conditionalFormatting>
        <x14:conditionalFormatting xmlns:xm="http://schemas.microsoft.com/office/excel/2006/main">
          <x14:cfRule type="expression" priority="263" id="{F4D0C73F-081A-41FE-8708-F82EE44BA961}">
            <xm:f>NOT($M86='Defaults &lt;HIDE&gt;'!$H$11)</xm:f>
            <x14:dxf>
              <font>
                <color rgb="FFFF0000"/>
              </font>
              <fill>
                <patternFill>
                  <bgColor theme="1"/>
                </patternFill>
              </fill>
            </x14:dxf>
          </x14:cfRule>
          <xm:sqref>P86:R86</xm:sqref>
        </x14:conditionalFormatting>
        <x14:conditionalFormatting xmlns:xm="http://schemas.microsoft.com/office/excel/2006/main">
          <x14:cfRule type="expression" priority="262" id="{DE4C4C27-8C38-43AA-8395-0051AF15C697}">
            <xm:f>NOT($C$86='Defaults &lt;HIDE&gt;'!$H$12)</xm:f>
            <x14:dxf>
              <font>
                <color rgb="FFFF0000"/>
              </font>
              <fill>
                <patternFill>
                  <bgColor theme="1"/>
                </patternFill>
              </fill>
            </x14:dxf>
          </x14:cfRule>
          <xm:sqref>J86:K95</xm:sqref>
        </x14:conditionalFormatting>
        <x14:conditionalFormatting xmlns:xm="http://schemas.microsoft.com/office/excel/2006/main">
          <x14:cfRule type="expression" priority="261" id="{C6D8D16B-A564-4635-BBF7-F5BECFC9FB37}">
            <xm:f>NOT($C$86='Defaults &lt;HIDE&gt;'!$H$12)</xm:f>
            <x14:dxf>
              <font>
                <color theme="1"/>
              </font>
              <fill>
                <patternFill>
                  <bgColor theme="1"/>
                </patternFill>
              </fill>
            </x14:dxf>
          </x14:cfRule>
          <xm:sqref>I86:I95</xm:sqref>
        </x14:conditionalFormatting>
        <x14:conditionalFormatting xmlns:xm="http://schemas.microsoft.com/office/excel/2006/main">
          <x14:cfRule type="expression" priority="260" id="{CC7182AB-14DC-41DF-B818-805E6D4314C1}">
            <xm:f>NOT($M$86='Defaults &lt;HIDE&gt;'!$H$12)</xm:f>
            <x14:dxf>
              <font>
                <color rgb="FFFF0000"/>
              </font>
              <fill>
                <patternFill>
                  <bgColor theme="1"/>
                </patternFill>
              </fill>
            </x14:dxf>
          </x14:cfRule>
          <xm:sqref>T86:U95</xm:sqref>
        </x14:conditionalFormatting>
        <x14:conditionalFormatting xmlns:xm="http://schemas.microsoft.com/office/excel/2006/main">
          <x14:cfRule type="expression" priority="259" id="{CBCC203B-B66A-427E-BDE9-08DFBB77C54F}">
            <xm:f>NOT($M$86='Defaults &lt;HIDE&gt;'!$H$12)</xm:f>
            <x14:dxf>
              <font>
                <color theme="1"/>
              </font>
              <fill>
                <patternFill>
                  <fgColor auto="1"/>
                  <bgColor theme="1"/>
                </patternFill>
              </fill>
            </x14:dxf>
          </x14:cfRule>
          <xm:sqref>S86:S95</xm:sqref>
        </x14:conditionalFormatting>
        <x14:conditionalFormatting xmlns:xm="http://schemas.microsoft.com/office/excel/2006/main">
          <x14:cfRule type="expression" priority="258" id="{E15DC9E3-FCB4-4209-8D99-353EDB9467DF}">
            <xm:f>NOT($C96='Defaults &lt;HIDE&gt;'!$H$11)</xm:f>
            <x14:dxf>
              <font>
                <color rgb="FFFF0000"/>
              </font>
              <fill>
                <patternFill>
                  <bgColor theme="1"/>
                </patternFill>
              </fill>
            </x14:dxf>
          </x14:cfRule>
          <xm:sqref>F96:H96</xm:sqref>
        </x14:conditionalFormatting>
        <x14:conditionalFormatting xmlns:xm="http://schemas.microsoft.com/office/excel/2006/main">
          <x14:cfRule type="expression" priority="257" id="{B5EC5584-D33D-4065-B018-441618C04C58}">
            <xm:f>NOT($M96='Defaults &lt;HIDE&gt;'!$H$11)</xm:f>
            <x14:dxf>
              <font>
                <color rgb="FFFF0000"/>
              </font>
              <fill>
                <patternFill>
                  <bgColor theme="1"/>
                </patternFill>
              </fill>
            </x14:dxf>
          </x14:cfRule>
          <xm:sqref>P96:R96</xm:sqref>
        </x14:conditionalFormatting>
        <x14:conditionalFormatting xmlns:xm="http://schemas.microsoft.com/office/excel/2006/main">
          <x14:cfRule type="expression" priority="256" id="{622579FD-8893-4AB4-BE98-D2F17532FA39}">
            <xm:f>NOT($C$96='Defaults &lt;HIDE&gt;'!$H$12)</xm:f>
            <x14:dxf>
              <font>
                <color rgb="FFFF0000"/>
              </font>
              <fill>
                <patternFill>
                  <bgColor theme="1"/>
                </patternFill>
              </fill>
            </x14:dxf>
          </x14:cfRule>
          <xm:sqref>J96:K105</xm:sqref>
        </x14:conditionalFormatting>
        <x14:conditionalFormatting xmlns:xm="http://schemas.microsoft.com/office/excel/2006/main">
          <x14:cfRule type="expression" priority="255" id="{1EF8594F-C3F2-45B5-9ABD-E6EEAB02D2B2}">
            <xm:f>NOT($C$96='Defaults &lt;HIDE&gt;'!$H$12)</xm:f>
            <x14:dxf>
              <font>
                <color theme="1"/>
              </font>
              <fill>
                <patternFill>
                  <bgColor theme="1"/>
                </patternFill>
              </fill>
            </x14:dxf>
          </x14:cfRule>
          <xm:sqref>I96:I105</xm:sqref>
        </x14:conditionalFormatting>
        <x14:conditionalFormatting xmlns:xm="http://schemas.microsoft.com/office/excel/2006/main">
          <x14:cfRule type="expression" priority="254" id="{3ED1B1D2-8937-4ED2-9F99-F9A55A246CBE}">
            <xm:f>NOT($M$96='Defaults &lt;HIDE&gt;'!$H$12)</xm:f>
            <x14:dxf>
              <font>
                <color rgb="FFFF0000"/>
              </font>
              <fill>
                <patternFill>
                  <bgColor theme="1"/>
                </patternFill>
              </fill>
            </x14:dxf>
          </x14:cfRule>
          <xm:sqref>T96:U105</xm:sqref>
        </x14:conditionalFormatting>
        <x14:conditionalFormatting xmlns:xm="http://schemas.microsoft.com/office/excel/2006/main">
          <x14:cfRule type="expression" priority="253" id="{AEECB6E1-3CAF-46D8-8706-B41B0ED5B85F}">
            <xm:f>NOT($M$96='Defaults &lt;HIDE&gt;'!$H$12)</xm:f>
            <x14:dxf>
              <font>
                <color theme="1"/>
              </font>
              <fill>
                <patternFill>
                  <fgColor auto="1"/>
                  <bgColor theme="1"/>
                </patternFill>
              </fill>
            </x14:dxf>
          </x14:cfRule>
          <xm:sqref>S96:S105</xm:sqref>
        </x14:conditionalFormatting>
        <x14:conditionalFormatting xmlns:xm="http://schemas.microsoft.com/office/excel/2006/main">
          <x14:cfRule type="expression" priority="252" id="{955FE481-8D1C-4359-85CD-252A98C13790}">
            <xm:f>NOT($C106='Defaults &lt;HIDE&gt;'!$H$11)</xm:f>
            <x14:dxf>
              <font>
                <color rgb="FFFF0000"/>
              </font>
              <fill>
                <patternFill>
                  <bgColor theme="1"/>
                </patternFill>
              </fill>
            </x14:dxf>
          </x14:cfRule>
          <xm:sqref>F106:H106</xm:sqref>
        </x14:conditionalFormatting>
        <x14:conditionalFormatting xmlns:xm="http://schemas.microsoft.com/office/excel/2006/main">
          <x14:cfRule type="expression" priority="251" id="{29B9FAA3-ADF2-4411-910D-E4CBEBD9D331}">
            <xm:f>NOT($M106='Defaults &lt;HIDE&gt;'!$H$11)</xm:f>
            <x14:dxf>
              <font>
                <color rgb="FFFF0000"/>
              </font>
              <fill>
                <patternFill>
                  <bgColor theme="1"/>
                </patternFill>
              </fill>
            </x14:dxf>
          </x14:cfRule>
          <xm:sqref>P106:R106</xm:sqref>
        </x14:conditionalFormatting>
        <x14:conditionalFormatting xmlns:xm="http://schemas.microsoft.com/office/excel/2006/main">
          <x14:cfRule type="expression" priority="250" id="{F5A64614-3DBF-449C-AF25-C5DB1366CA86}">
            <xm:f>NOT($C$106='Defaults &lt;HIDE&gt;'!$H$12)</xm:f>
            <x14:dxf>
              <font>
                <color rgb="FFFF0000"/>
              </font>
              <fill>
                <patternFill>
                  <bgColor theme="1"/>
                </patternFill>
              </fill>
            </x14:dxf>
          </x14:cfRule>
          <xm:sqref>J106:K115</xm:sqref>
        </x14:conditionalFormatting>
        <x14:conditionalFormatting xmlns:xm="http://schemas.microsoft.com/office/excel/2006/main">
          <x14:cfRule type="expression" priority="249" id="{6AD169F3-609B-4543-A17F-EAC0C5C1206A}">
            <xm:f>NOT($C$106='Defaults &lt;HIDE&gt;'!$H$12)</xm:f>
            <x14:dxf>
              <font>
                <color theme="1"/>
              </font>
              <fill>
                <patternFill>
                  <bgColor theme="1"/>
                </patternFill>
              </fill>
            </x14:dxf>
          </x14:cfRule>
          <xm:sqref>I106:I115</xm:sqref>
        </x14:conditionalFormatting>
        <x14:conditionalFormatting xmlns:xm="http://schemas.microsoft.com/office/excel/2006/main">
          <x14:cfRule type="expression" priority="248" id="{2EE8B63C-7748-41E9-8E3B-6BE86FC8EA5B}">
            <xm:f>NOT($M$106='Defaults &lt;HIDE&gt;'!$H$12)</xm:f>
            <x14:dxf>
              <font>
                <color rgb="FFFF0000"/>
              </font>
              <fill>
                <patternFill>
                  <bgColor theme="1"/>
                </patternFill>
              </fill>
            </x14:dxf>
          </x14:cfRule>
          <xm:sqref>T106:U115</xm:sqref>
        </x14:conditionalFormatting>
        <x14:conditionalFormatting xmlns:xm="http://schemas.microsoft.com/office/excel/2006/main">
          <x14:cfRule type="expression" priority="247" id="{D322FC88-8497-4DAF-B899-EDA156AEF589}">
            <xm:f>NOT($M$106='Defaults &lt;HIDE&gt;'!$H$12)</xm:f>
            <x14:dxf>
              <font>
                <color theme="1"/>
              </font>
              <fill>
                <patternFill>
                  <fgColor auto="1"/>
                  <bgColor theme="1"/>
                </patternFill>
              </fill>
            </x14:dxf>
          </x14:cfRule>
          <xm:sqref>S106:S115</xm:sqref>
        </x14:conditionalFormatting>
        <x14:conditionalFormatting xmlns:xm="http://schemas.microsoft.com/office/excel/2006/main">
          <x14:cfRule type="expression" priority="240" id="{DB22E36A-A55E-4747-B4B1-994671D4F19B}">
            <xm:f>NOT($C116='Defaults &lt;HIDE&gt;'!$H$11)</xm:f>
            <x14:dxf>
              <font>
                <color rgb="FFFF0000"/>
              </font>
              <fill>
                <patternFill>
                  <bgColor theme="1"/>
                </patternFill>
              </fill>
            </x14:dxf>
          </x14:cfRule>
          <xm:sqref>F116:H116</xm:sqref>
        </x14:conditionalFormatting>
        <x14:conditionalFormatting xmlns:xm="http://schemas.microsoft.com/office/excel/2006/main">
          <x14:cfRule type="expression" priority="239" id="{5D849BA9-4767-4FE6-8647-6904C2AFE4DA}">
            <xm:f>NOT($M116='Defaults &lt;HIDE&gt;'!$H$11)</xm:f>
            <x14:dxf>
              <font>
                <color rgb="FFFF0000"/>
              </font>
              <fill>
                <patternFill>
                  <bgColor theme="1"/>
                </patternFill>
              </fill>
            </x14:dxf>
          </x14:cfRule>
          <xm:sqref>P116:R116</xm:sqref>
        </x14:conditionalFormatting>
        <x14:conditionalFormatting xmlns:xm="http://schemas.microsoft.com/office/excel/2006/main">
          <x14:cfRule type="expression" priority="238" id="{6703C218-1DFE-4038-8AAF-4D93D40C315C}">
            <xm:f>NOT($C$106='Defaults &lt;HIDE&gt;'!$H$12)</xm:f>
            <x14:dxf>
              <font>
                <color rgb="FFFF0000"/>
              </font>
              <fill>
                <patternFill>
                  <bgColor theme="1"/>
                </patternFill>
              </fill>
            </x14:dxf>
          </x14:cfRule>
          <xm:sqref>J116:K125</xm:sqref>
        </x14:conditionalFormatting>
        <x14:conditionalFormatting xmlns:xm="http://schemas.microsoft.com/office/excel/2006/main">
          <x14:cfRule type="expression" priority="237" id="{5BFE8B12-CD72-4147-A812-36B2B78F92EC}">
            <xm:f>NOT($C$106='Defaults &lt;HIDE&gt;'!$H$12)</xm:f>
            <x14:dxf>
              <font>
                <color theme="1"/>
              </font>
              <fill>
                <patternFill>
                  <bgColor theme="1"/>
                </patternFill>
              </fill>
            </x14:dxf>
          </x14:cfRule>
          <xm:sqref>I116:I125</xm:sqref>
        </x14:conditionalFormatting>
        <x14:conditionalFormatting xmlns:xm="http://schemas.microsoft.com/office/excel/2006/main">
          <x14:cfRule type="expression" priority="236" id="{6A2A0854-3597-4810-B0D1-7C6D88FC99AD}">
            <xm:f>NOT($M$106='Defaults &lt;HIDE&gt;'!$H$12)</xm:f>
            <x14:dxf>
              <font>
                <color rgb="FFFF0000"/>
              </font>
              <fill>
                <patternFill>
                  <bgColor theme="1"/>
                </patternFill>
              </fill>
            </x14:dxf>
          </x14:cfRule>
          <xm:sqref>T116:U125</xm:sqref>
        </x14:conditionalFormatting>
        <x14:conditionalFormatting xmlns:xm="http://schemas.microsoft.com/office/excel/2006/main">
          <x14:cfRule type="expression" priority="235" id="{D14F9FFA-F713-47FB-87FE-30D02FFCFF76}">
            <xm:f>NOT($M$106='Defaults &lt;HIDE&gt;'!$H$12)</xm:f>
            <x14:dxf>
              <font>
                <color theme="1"/>
              </font>
              <fill>
                <patternFill>
                  <fgColor auto="1"/>
                  <bgColor theme="1"/>
                </patternFill>
              </fill>
            </x14:dxf>
          </x14:cfRule>
          <xm:sqref>S116:S125</xm:sqref>
        </x14:conditionalFormatting>
        <x14:conditionalFormatting xmlns:xm="http://schemas.microsoft.com/office/excel/2006/main">
          <x14:cfRule type="expression" priority="228" id="{08D2C17A-997E-4663-8DD2-B259A3456EE9}">
            <xm:f>NOT($C126='Defaults &lt;HIDE&gt;'!$H$11)</xm:f>
            <x14:dxf>
              <font>
                <color rgb="FFFF0000"/>
              </font>
              <fill>
                <patternFill>
                  <bgColor theme="1"/>
                </patternFill>
              </fill>
            </x14:dxf>
          </x14:cfRule>
          <xm:sqref>F126:H126</xm:sqref>
        </x14:conditionalFormatting>
        <x14:conditionalFormatting xmlns:xm="http://schemas.microsoft.com/office/excel/2006/main">
          <x14:cfRule type="expression" priority="227" id="{144002A9-4B2A-44F9-835C-680ACB0CB05F}">
            <xm:f>NOT($M126='Defaults &lt;HIDE&gt;'!$H$11)</xm:f>
            <x14:dxf>
              <font>
                <color rgb="FFFF0000"/>
              </font>
              <fill>
                <patternFill>
                  <bgColor theme="1"/>
                </patternFill>
              </fill>
            </x14:dxf>
          </x14:cfRule>
          <xm:sqref>P126:R126</xm:sqref>
        </x14:conditionalFormatting>
        <x14:conditionalFormatting xmlns:xm="http://schemas.microsoft.com/office/excel/2006/main">
          <x14:cfRule type="expression" priority="226" id="{6E11BEC2-15C4-4D29-8455-03E0CB57554A}">
            <xm:f>NOT($C$106='Defaults &lt;HIDE&gt;'!$H$12)</xm:f>
            <x14:dxf>
              <font>
                <color rgb="FFFF0000"/>
              </font>
              <fill>
                <patternFill>
                  <bgColor theme="1"/>
                </patternFill>
              </fill>
            </x14:dxf>
          </x14:cfRule>
          <xm:sqref>J126:K135</xm:sqref>
        </x14:conditionalFormatting>
        <x14:conditionalFormatting xmlns:xm="http://schemas.microsoft.com/office/excel/2006/main">
          <x14:cfRule type="expression" priority="225" id="{A1CCE6A3-3F03-4371-AB7F-B0BD2681A17E}">
            <xm:f>NOT($C$106='Defaults &lt;HIDE&gt;'!$H$12)</xm:f>
            <x14:dxf>
              <font>
                <color theme="1"/>
              </font>
              <fill>
                <patternFill>
                  <bgColor theme="1"/>
                </patternFill>
              </fill>
            </x14:dxf>
          </x14:cfRule>
          <xm:sqref>I126:I135</xm:sqref>
        </x14:conditionalFormatting>
        <x14:conditionalFormatting xmlns:xm="http://schemas.microsoft.com/office/excel/2006/main">
          <x14:cfRule type="expression" priority="224" id="{1E7CB101-DD1E-442B-8D14-F2C9C4CA9912}">
            <xm:f>NOT($M$106='Defaults &lt;HIDE&gt;'!$H$12)</xm:f>
            <x14:dxf>
              <font>
                <color rgb="FFFF0000"/>
              </font>
              <fill>
                <patternFill>
                  <bgColor theme="1"/>
                </patternFill>
              </fill>
            </x14:dxf>
          </x14:cfRule>
          <xm:sqref>T126:U135</xm:sqref>
        </x14:conditionalFormatting>
        <x14:conditionalFormatting xmlns:xm="http://schemas.microsoft.com/office/excel/2006/main">
          <x14:cfRule type="expression" priority="223" id="{BCC009CF-4C8C-4A49-BDFB-63A2FB68692B}">
            <xm:f>NOT($M$106='Defaults &lt;HIDE&gt;'!$H$12)</xm:f>
            <x14:dxf>
              <font>
                <color theme="1"/>
              </font>
              <fill>
                <patternFill>
                  <fgColor auto="1"/>
                  <bgColor theme="1"/>
                </patternFill>
              </fill>
            </x14:dxf>
          </x14:cfRule>
          <xm:sqref>S126:S135</xm:sqref>
        </x14:conditionalFormatting>
        <x14:conditionalFormatting xmlns:xm="http://schemas.microsoft.com/office/excel/2006/main">
          <x14:cfRule type="expression" priority="216" id="{55DC8447-792E-43CE-B50C-94944B8F4D93}">
            <xm:f>NOT($C136='Defaults &lt;HIDE&gt;'!$H$11)</xm:f>
            <x14:dxf>
              <font>
                <color rgb="FFFF0000"/>
              </font>
              <fill>
                <patternFill>
                  <bgColor theme="1"/>
                </patternFill>
              </fill>
            </x14:dxf>
          </x14:cfRule>
          <xm:sqref>F136:H136</xm:sqref>
        </x14:conditionalFormatting>
        <x14:conditionalFormatting xmlns:xm="http://schemas.microsoft.com/office/excel/2006/main">
          <x14:cfRule type="expression" priority="215" id="{584C6D3E-53AC-44DB-A210-9FB2BA13F61C}">
            <xm:f>NOT($M136='Defaults &lt;HIDE&gt;'!$H$11)</xm:f>
            <x14:dxf>
              <font>
                <color rgb="FFFF0000"/>
              </font>
              <fill>
                <patternFill>
                  <bgColor theme="1"/>
                </patternFill>
              </fill>
            </x14:dxf>
          </x14:cfRule>
          <xm:sqref>P136:R136</xm:sqref>
        </x14:conditionalFormatting>
        <x14:conditionalFormatting xmlns:xm="http://schemas.microsoft.com/office/excel/2006/main">
          <x14:cfRule type="expression" priority="214" id="{248B8F09-53C3-437A-AE5B-692AB8D4152C}">
            <xm:f>NOT($C$106='Defaults &lt;HIDE&gt;'!$H$12)</xm:f>
            <x14:dxf>
              <font>
                <color rgb="FFFF0000"/>
              </font>
              <fill>
                <patternFill>
                  <bgColor theme="1"/>
                </patternFill>
              </fill>
            </x14:dxf>
          </x14:cfRule>
          <xm:sqref>J136:K145</xm:sqref>
        </x14:conditionalFormatting>
        <x14:conditionalFormatting xmlns:xm="http://schemas.microsoft.com/office/excel/2006/main">
          <x14:cfRule type="expression" priority="213" id="{FB1E8F49-FB59-4447-B3E4-F32B9EE8ED00}">
            <xm:f>NOT($C$106='Defaults &lt;HIDE&gt;'!$H$12)</xm:f>
            <x14:dxf>
              <font>
                <color theme="1"/>
              </font>
              <fill>
                <patternFill>
                  <bgColor theme="1"/>
                </patternFill>
              </fill>
            </x14:dxf>
          </x14:cfRule>
          <xm:sqref>I136:I145</xm:sqref>
        </x14:conditionalFormatting>
        <x14:conditionalFormatting xmlns:xm="http://schemas.microsoft.com/office/excel/2006/main">
          <x14:cfRule type="expression" priority="212" id="{425F32CB-59C6-422F-A673-7616FC5110A8}">
            <xm:f>NOT($M$106='Defaults &lt;HIDE&gt;'!$H$12)</xm:f>
            <x14:dxf>
              <font>
                <color rgb="FFFF0000"/>
              </font>
              <fill>
                <patternFill>
                  <bgColor theme="1"/>
                </patternFill>
              </fill>
            </x14:dxf>
          </x14:cfRule>
          <xm:sqref>T136:U145</xm:sqref>
        </x14:conditionalFormatting>
        <x14:conditionalFormatting xmlns:xm="http://schemas.microsoft.com/office/excel/2006/main">
          <x14:cfRule type="expression" priority="211" id="{783EAAB1-A03A-4F46-B0B7-EF2C9C84097A}">
            <xm:f>NOT($M$106='Defaults &lt;HIDE&gt;'!$H$12)</xm:f>
            <x14:dxf>
              <font>
                <color theme="1"/>
              </font>
              <fill>
                <patternFill>
                  <fgColor auto="1"/>
                  <bgColor theme="1"/>
                </patternFill>
              </fill>
            </x14:dxf>
          </x14:cfRule>
          <xm:sqref>S136:S145</xm:sqref>
        </x14:conditionalFormatting>
        <x14:conditionalFormatting xmlns:xm="http://schemas.microsoft.com/office/excel/2006/main">
          <x14:cfRule type="expression" priority="204" id="{FCDF0C00-C86C-41FD-B19D-F118A7FFD771}">
            <xm:f>NOT($C146='Defaults &lt;HIDE&gt;'!$H$11)</xm:f>
            <x14:dxf>
              <font>
                <color rgb="FFFF0000"/>
              </font>
              <fill>
                <patternFill>
                  <bgColor theme="1"/>
                </patternFill>
              </fill>
            </x14:dxf>
          </x14:cfRule>
          <xm:sqref>F146:H146</xm:sqref>
        </x14:conditionalFormatting>
        <x14:conditionalFormatting xmlns:xm="http://schemas.microsoft.com/office/excel/2006/main">
          <x14:cfRule type="expression" priority="203" id="{74D81C45-F2D2-46CB-9D93-F99D3D66CAA8}">
            <xm:f>NOT($M146='Defaults &lt;HIDE&gt;'!$H$11)</xm:f>
            <x14:dxf>
              <font>
                <color rgb="FFFF0000"/>
              </font>
              <fill>
                <patternFill>
                  <bgColor theme="1"/>
                </patternFill>
              </fill>
            </x14:dxf>
          </x14:cfRule>
          <xm:sqref>P146:R146</xm:sqref>
        </x14:conditionalFormatting>
        <x14:conditionalFormatting xmlns:xm="http://schemas.microsoft.com/office/excel/2006/main">
          <x14:cfRule type="expression" priority="202" id="{DC3DF6CE-FA30-4306-AF8C-E5160B4C28D8}">
            <xm:f>NOT($C$106='Defaults &lt;HIDE&gt;'!$H$12)</xm:f>
            <x14:dxf>
              <font>
                <color rgb="FFFF0000"/>
              </font>
              <fill>
                <patternFill>
                  <bgColor theme="1"/>
                </patternFill>
              </fill>
            </x14:dxf>
          </x14:cfRule>
          <xm:sqref>J146:K155</xm:sqref>
        </x14:conditionalFormatting>
        <x14:conditionalFormatting xmlns:xm="http://schemas.microsoft.com/office/excel/2006/main">
          <x14:cfRule type="expression" priority="201" id="{DD7D7B6A-4298-4815-89AC-8D2A84DB80EF}">
            <xm:f>NOT($C$106='Defaults &lt;HIDE&gt;'!$H$12)</xm:f>
            <x14:dxf>
              <font>
                <color theme="1"/>
              </font>
              <fill>
                <patternFill>
                  <bgColor theme="1"/>
                </patternFill>
              </fill>
            </x14:dxf>
          </x14:cfRule>
          <xm:sqref>I146:I155</xm:sqref>
        </x14:conditionalFormatting>
        <x14:conditionalFormatting xmlns:xm="http://schemas.microsoft.com/office/excel/2006/main">
          <x14:cfRule type="expression" priority="200" id="{C305DDFC-523F-47D3-8370-5E5211D4F9E0}">
            <xm:f>NOT($M$106='Defaults &lt;HIDE&gt;'!$H$12)</xm:f>
            <x14:dxf>
              <font>
                <color rgb="FFFF0000"/>
              </font>
              <fill>
                <patternFill>
                  <bgColor theme="1"/>
                </patternFill>
              </fill>
            </x14:dxf>
          </x14:cfRule>
          <xm:sqref>T146:U155</xm:sqref>
        </x14:conditionalFormatting>
        <x14:conditionalFormatting xmlns:xm="http://schemas.microsoft.com/office/excel/2006/main">
          <x14:cfRule type="expression" priority="199" id="{490A420D-BFC0-41D3-9CF6-0A3910CE7293}">
            <xm:f>NOT($M$106='Defaults &lt;HIDE&gt;'!$H$12)</xm:f>
            <x14:dxf>
              <font>
                <color theme="1"/>
              </font>
              <fill>
                <patternFill>
                  <fgColor auto="1"/>
                  <bgColor theme="1"/>
                </patternFill>
              </fill>
            </x14:dxf>
          </x14:cfRule>
          <xm:sqref>S146:S155</xm:sqref>
        </x14:conditionalFormatting>
        <x14:conditionalFormatting xmlns:xm="http://schemas.microsoft.com/office/excel/2006/main">
          <x14:cfRule type="expression" priority="192" id="{C01699FD-8312-4DCF-8036-3A97FC817E3E}">
            <xm:f>NOT($C156='Defaults &lt;HIDE&gt;'!$H$11)</xm:f>
            <x14:dxf>
              <font>
                <color rgb="FFFF0000"/>
              </font>
              <fill>
                <patternFill>
                  <bgColor theme="1"/>
                </patternFill>
              </fill>
            </x14:dxf>
          </x14:cfRule>
          <xm:sqref>F156:H156</xm:sqref>
        </x14:conditionalFormatting>
        <x14:conditionalFormatting xmlns:xm="http://schemas.microsoft.com/office/excel/2006/main">
          <x14:cfRule type="expression" priority="191" id="{B73E298C-AB75-4638-845D-AB2EA94DF4CA}">
            <xm:f>NOT($M156='Defaults &lt;HIDE&gt;'!$H$11)</xm:f>
            <x14:dxf>
              <font>
                <color rgb="FFFF0000"/>
              </font>
              <fill>
                <patternFill>
                  <bgColor theme="1"/>
                </patternFill>
              </fill>
            </x14:dxf>
          </x14:cfRule>
          <xm:sqref>P156:R156</xm:sqref>
        </x14:conditionalFormatting>
        <x14:conditionalFormatting xmlns:xm="http://schemas.microsoft.com/office/excel/2006/main">
          <x14:cfRule type="expression" priority="190" id="{3B935CEA-2216-4761-ACCD-CD7AC346BBB6}">
            <xm:f>NOT($C$106='Defaults &lt;HIDE&gt;'!$H$12)</xm:f>
            <x14:dxf>
              <font>
                <color rgb="FFFF0000"/>
              </font>
              <fill>
                <patternFill>
                  <bgColor theme="1"/>
                </patternFill>
              </fill>
            </x14:dxf>
          </x14:cfRule>
          <xm:sqref>J156:K165</xm:sqref>
        </x14:conditionalFormatting>
        <x14:conditionalFormatting xmlns:xm="http://schemas.microsoft.com/office/excel/2006/main">
          <x14:cfRule type="expression" priority="189" id="{1547F8A5-31C1-467B-8175-8F3047242095}">
            <xm:f>NOT($C$106='Defaults &lt;HIDE&gt;'!$H$12)</xm:f>
            <x14:dxf>
              <font>
                <color theme="1"/>
              </font>
              <fill>
                <patternFill>
                  <bgColor theme="1"/>
                </patternFill>
              </fill>
            </x14:dxf>
          </x14:cfRule>
          <xm:sqref>I156:I165</xm:sqref>
        </x14:conditionalFormatting>
        <x14:conditionalFormatting xmlns:xm="http://schemas.microsoft.com/office/excel/2006/main">
          <x14:cfRule type="expression" priority="188" id="{9561EB6C-9403-4DA2-86C7-B041D857EA0E}">
            <xm:f>NOT($M$106='Defaults &lt;HIDE&gt;'!$H$12)</xm:f>
            <x14:dxf>
              <font>
                <color rgb="FFFF0000"/>
              </font>
              <fill>
                <patternFill>
                  <bgColor theme="1"/>
                </patternFill>
              </fill>
            </x14:dxf>
          </x14:cfRule>
          <xm:sqref>T156:U165</xm:sqref>
        </x14:conditionalFormatting>
        <x14:conditionalFormatting xmlns:xm="http://schemas.microsoft.com/office/excel/2006/main">
          <x14:cfRule type="expression" priority="187" id="{3469264C-2140-4863-BFF7-DF2B509D6E51}">
            <xm:f>NOT($M$106='Defaults &lt;HIDE&gt;'!$H$12)</xm:f>
            <x14:dxf>
              <font>
                <color theme="1"/>
              </font>
              <fill>
                <patternFill>
                  <fgColor auto="1"/>
                  <bgColor theme="1"/>
                </patternFill>
              </fill>
            </x14:dxf>
          </x14:cfRule>
          <xm:sqref>S156:S165</xm:sqref>
        </x14:conditionalFormatting>
        <x14:conditionalFormatting xmlns:xm="http://schemas.microsoft.com/office/excel/2006/main">
          <x14:cfRule type="expression" priority="180" id="{10C126F1-A455-46BA-A78E-F03CAEEA6687}">
            <xm:f>NOT($C166='Defaults &lt;HIDE&gt;'!$H$11)</xm:f>
            <x14:dxf>
              <font>
                <color rgb="FFFF0000"/>
              </font>
              <fill>
                <patternFill>
                  <bgColor theme="1"/>
                </patternFill>
              </fill>
            </x14:dxf>
          </x14:cfRule>
          <xm:sqref>F166:H166</xm:sqref>
        </x14:conditionalFormatting>
        <x14:conditionalFormatting xmlns:xm="http://schemas.microsoft.com/office/excel/2006/main">
          <x14:cfRule type="expression" priority="179" id="{EF938345-6E8E-450E-A5FA-017017AA9E53}">
            <xm:f>NOT($M166='Defaults &lt;HIDE&gt;'!$H$11)</xm:f>
            <x14:dxf>
              <font>
                <color rgb="FFFF0000"/>
              </font>
              <fill>
                <patternFill>
                  <bgColor theme="1"/>
                </patternFill>
              </fill>
            </x14:dxf>
          </x14:cfRule>
          <xm:sqref>P166:R166</xm:sqref>
        </x14:conditionalFormatting>
        <x14:conditionalFormatting xmlns:xm="http://schemas.microsoft.com/office/excel/2006/main">
          <x14:cfRule type="expression" priority="178" id="{DB8B7E01-1641-42BE-8C7B-8FDA9473CA08}">
            <xm:f>NOT($C$106='Defaults &lt;HIDE&gt;'!$H$12)</xm:f>
            <x14:dxf>
              <font>
                <color rgb="FFFF0000"/>
              </font>
              <fill>
                <patternFill>
                  <bgColor theme="1"/>
                </patternFill>
              </fill>
            </x14:dxf>
          </x14:cfRule>
          <xm:sqref>J166:K175</xm:sqref>
        </x14:conditionalFormatting>
        <x14:conditionalFormatting xmlns:xm="http://schemas.microsoft.com/office/excel/2006/main">
          <x14:cfRule type="expression" priority="177" id="{693F40E9-E19D-468A-9D17-8AF410B97BB8}">
            <xm:f>NOT($C$106='Defaults &lt;HIDE&gt;'!$H$12)</xm:f>
            <x14:dxf>
              <font>
                <color theme="1"/>
              </font>
              <fill>
                <patternFill>
                  <bgColor theme="1"/>
                </patternFill>
              </fill>
            </x14:dxf>
          </x14:cfRule>
          <xm:sqref>I166:I175</xm:sqref>
        </x14:conditionalFormatting>
        <x14:conditionalFormatting xmlns:xm="http://schemas.microsoft.com/office/excel/2006/main">
          <x14:cfRule type="expression" priority="176" id="{45536554-58FA-4D35-A5F9-9DAEDC50E16A}">
            <xm:f>NOT($M$106='Defaults &lt;HIDE&gt;'!$H$12)</xm:f>
            <x14:dxf>
              <font>
                <color rgb="FFFF0000"/>
              </font>
              <fill>
                <patternFill>
                  <bgColor theme="1"/>
                </patternFill>
              </fill>
            </x14:dxf>
          </x14:cfRule>
          <xm:sqref>T166:U175</xm:sqref>
        </x14:conditionalFormatting>
        <x14:conditionalFormatting xmlns:xm="http://schemas.microsoft.com/office/excel/2006/main">
          <x14:cfRule type="expression" priority="175" id="{D8FD9C9A-BF3D-463D-9FF0-92CCE48E65EC}">
            <xm:f>NOT($M$106='Defaults &lt;HIDE&gt;'!$H$12)</xm:f>
            <x14:dxf>
              <font>
                <color theme="1"/>
              </font>
              <fill>
                <patternFill>
                  <fgColor auto="1"/>
                  <bgColor theme="1"/>
                </patternFill>
              </fill>
            </x14:dxf>
          </x14:cfRule>
          <xm:sqref>S166:S175</xm:sqref>
        </x14:conditionalFormatting>
        <x14:conditionalFormatting xmlns:xm="http://schemas.microsoft.com/office/excel/2006/main">
          <x14:cfRule type="expression" priority="168" id="{96B27B2A-A91E-4771-AEF6-05F188EB96AF}">
            <xm:f>NOT($C176='Defaults &lt;HIDE&gt;'!$H$11)</xm:f>
            <x14:dxf>
              <font>
                <color rgb="FFFF0000"/>
              </font>
              <fill>
                <patternFill>
                  <bgColor theme="1"/>
                </patternFill>
              </fill>
            </x14:dxf>
          </x14:cfRule>
          <xm:sqref>F176:H176</xm:sqref>
        </x14:conditionalFormatting>
        <x14:conditionalFormatting xmlns:xm="http://schemas.microsoft.com/office/excel/2006/main">
          <x14:cfRule type="expression" priority="167" id="{925FFEC3-8B13-41E9-8E9E-41E8920F4D92}">
            <xm:f>NOT($M176='Defaults &lt;HIDE&gt;'!$H$11)</xm:f>
            <x14:dxf>
              <font>
                <color rgb="FFFF0000"/>
              </font>
              <fill>
                <patternFill>
                  <bgColor theme="1"/>
                </patternFill>
              </fill>
            </x14:dxf>
          </x14:cfRule>
          <xm:sqref>P176:R176</xm:sqref>
        </x14:conditionalFormatting>
        <x14:conditionalFormatting xmlns:xm="http://schemas.microsoft.com/office/excel/2006/main">
          <x14:cfRule type="expression" priority="166" id="{896F818F-66FC-49BB-A682-F6DFCCB9D44D}">
            <xm:f>NOT($C$106='Defaults &lt;HIDE&gt;'!$H$12)</xm:f>
            <x14:dxf>
              <font>
                <color rgb="FFFF0000"/>
              </font>
              <fill>
                <patternFill>
                  <bgColor theme="1"/>
                </patternFill>
              </fill>
            </x14:dxf>
          </x14:cfRule>
          <xm:sqref>J176:K185</xm:sqref>
        </x14:conditionalFormatting>
        <x14:conditionalFormatting xmlns:xm="http://schemas.microsoft.com/office/excel/2006/main">
          <x14:cfRule type="expression" priority="165" id="{1261D031-BF59-41C9-BC86-49544CB48777}">
            <xm:f>NOT($C$106='Defaults &lt;HIDE&gt;'!$H$12)</xm:f>
            <x14:dxf>
              <font>
                <color theme="1"/>
              </font>
              <fill>
                <patternFill>
                  <bgColor theme="1"/>
                </patternFill>
              </fill>
            </x14:dxf>
          </x14:cfRule>
          <xm:sqref>I176:I185</xm:sqref>
        </x14:conditionalFormatting>
        <x14:conditionalFormatting xmlns:xm="http://schemas.microsoft.com/office/excel/2006/main">
          <x14:cfRule type="expression" priority="164" id="{F69F1F37-3D98-4701-AEBA-D572D5520313}">
            <xm:f>NOT($M$106='Defaults &lt;HIDE&gt;'!$H$12)</xm:f>
            <x14:dxf>
              <font>
                <color rgb="FFFF0000"/>
              </font>
              <fill>
                <patternFill>
                  <bgColor theme="1"/>
                </patternFill>
              </fill>
            </x14:dxf>
          </x14:cfRule>
          <xm:sqref>T176:U185</xm:sqref>
        </x14:conditionalFormatting>
        <x14:conditionalFormatting xmlns:xm="http://schemas.microsoft.com/office/excel/2006/main">
          <x14:cfRule type="expression" priority="163" id="{16494ACF-0C5E-4332-98E2-1747D196918D}">
            <xm:f>NOT($M$106='Defaults &lt;HIDE&gt;'!$H$12)</xm:f>
            <x14:dxf>
              <font>
                <color theme="1"/>
              </font>
              <fill>
                <patternFill>
                  <fgColor auto="1"/>
                  <bgColor theme="1"/>
                </patternFill>
              </fill>
            </x14:dxf>
          </x14:cfRule>
          <xm:sqref>S176:S185</xm:sqref>
        </x14:conditionalFormatting>
        <x14:conditionalFormatting xmlns:xm="http://schemas.microsoft.com/office/excel/2006/main">
          <x14:cfRule type="expression" priority="156" id="{90CD4D8B-1757-454D-A031-2900EE1DE79B}">
            <xm:f>NOT($C186='Defaults &lt;HIDE&gt;'!$H$11)</xm:f>
            <x14:dxf>
              <font>
                <color rgb="FFFF0000"/>
              </font>
              <fill>
                <patternFill>
                  <bgColor theme="1"/>
                </patternFill>
              </fill>
            </x14:dxf>
          </x14:cfRule>
          <xm:sqref>F186:H186</xm:sqref>
        </x14:conditionalFormatting>
        <x14:conditionalFormatting xmlns:xm="http://schemas.microsoft.com/office/excel/2006/main">
          <x14:cfRule type="expression" priority="155" id="{D95306D8-DFC4-41C8-87E1-A918D24E551E}">
            <xm:f>NOT($M186='Defaults &lt;HIDE&gt;'!$H$11)</xm:f>
            <x14:dxf>
              <font>
                <color rgb="FFFF0000"/>
              </font>
              <fill>
                <patternFill>
                  <bgColor theme="1"/>
                </patternFill>
              </fill>
            </x14:dxf>
          </x14:cfRule>
          <xm:sqref>P186:R186</xm:sqref>
        </x14:conditionalFormatting>
        <x14:conditionalFormatting xmlns:xm="http://schemas.microsoft.com/office/excel/2006/main">
          <x14:cfRule type="expression" priority="154" id="{CD5EE049-D4F5-4346-9D56-49351E2132C4}">
            <xm:f>NOT($C$106='Defaults &lt;HIDE&gt;'!$H$12)</xm:f>
            <x14:dxf>
              <font>
                <color rgb="FFFF0000"/>
              </font>
              <fill>
                <patternFill>
                  <bgColor theme="1"/>
                </patternFill>
              </fill>
            </x14:dxf>
          </x14:cfRule>
          <xm:sqref>J186:K195</xm:sqref>
        </x14:conditionalFormatting>
        <x14:conditionalFormatting xmlns:xm="http://schemas.microsoft.com/office/excel/2006/main">
          <x14:cfRule type="expression" priority="153" id="{531EEB60-8DCD-48F6-9ABA-EDA32788649B}">
            <xm:f>NOT($C$106='Defaults &lt;HIDE&gt;'!$H$12)</xm:f>
            <x14:dxf>
              <font>
                <color theme="1"/>
              </font>
              <fill>
                <patternFill>
                  <bgColor theme="1"/>
                </patternFill>
              </fill>
            </x14:dxf>
          </x14:cfRule>
          <xm:sqref>I186:I195</xm:sqref>
        </x14:conditionalFormatting>
        <x14:conditionalFormatting xmlns:xm="http://schemas.microsoft.com/office/excel/2006/main">
          <x14:cfRule type="expression" priority="152" id="{19B9542D-E37B-4A2A-81A9-45C89D87A2A0}">
            <xm:f>NOT($M$106='Defaults &lt;HIDE&gt;'!$H$12)</xm:f>
            <x14:dxf>
              <font>
                <color rgb="FFFF0000"/>
              </font>
              <fill>
                <patternFill>
                  <bgColor theme="1"/>
                </patternFill>
              </fill>
            </x14:dxf>
          </x14:cfRule>
          <xm:sqref>T186:U195</xm:sqref>
        </x14:conditionalFormatting>
        <x14:conditionalFormatting xmlns:xm="http://schemas.microsoft.com/office/excel/2006/main">
          <x14:cfRule type="expression" priority="151" id="{3C77262F-43FC-4804-B830-820A42F1A3C6}">
            <xm:f>NOT($M$106='Defaults &lt;HIDE&gt;'!$H$12)</xm:f>
            <x14:dxf>
              <font>
                <color theme="1"/>
              </font>
              <fill>
                <patternFill>
                  <fgColor auto="1"/>
                  <bgColor theme="1"/>
                </patternFill>
              </fill>
            </x14:dxf>
          </x14:cfRule>
          <xm:sqref>S186:S195</xm:sqref>
        </x14:conditionalFormatting>
        <x14:conditionalFormatting xmlns:xm="http://schemas.microsoft.com/office/excel/2006/main">
          <x14:cfRule type="expression" priority="144" id="{5E6FE7A8-0C48-415D-BF2B-06D0FA98176A}">
            <xm:f>NOT($C196='Defaults &lt;HIDE&gt;'!$H$11)</xm:f>
            <x14:dxf>
              <font>
                <color rgb="FFFF0000"/>
              </font>
              <fill>
                <patternFill>
                  <bgColor theme="1"/>
                </patternFill>
              </fill>
            </x14:dxf>
          </x14:cfRule>
          <xm:sqref>F196:H196</xm:sqref>
        </x14:conditionalFormatting>
        <x14:conditionalFormatting xmlns:xm="http://schemas.microsoft.com/office/excel/2006/main">
          <x14:cfRule type="expression" priority="143" id="{592A817B-145B-4632-BA17-2E1852A88AAE}">
            <xm:f>NOT($M196='Defaults &lt;HIDE&gt;'!$H$11)</xm:f>
            <x14:dxf>
              <font>
                <color rgb="FFFF0000"/>
              </font>
              <fill>
                <patternFill>
                  <bgColor theme="1"/>
                </patternFill>
              </fill>
            </x14:dxf>
          </x14:cfRule>
          <xm:sqref>P196:R196</xm:sqref>
        </x14:conditionalFormatting>
        <x14:conditionalFormatting xmlns:xm="http://schemas.microsoft.com/office/excel/2006/main">
          <x14:cfRule type="expression" priority="142" id="{3AA65745-8D6E-4489-8638-7CAB1BF61081}">
            <xm:f>NOT($C$106='Defaults &lt;HIDE&gt;'!$H$12)</xm:f>
            <x14:dxf>
              <font>
                <color rgb="FFFF0000"/>
              </font>
              <fill>
                <patternFill>
                  <bgColor theme="1"/>
                </patternFill>
              </fill>
            </x14:dxf>
          </x14:cfRule>
          <xm:sqref>J196:K205</xm:sqref>
        </x14:conditionalFormatting>
        <x14:conditionalFormatting xmlns:xm="http://schemas.microsoft.com/office/excel/2006/main">
          <x14:cfRule type="expression" priority="141" id="{A1965371-9469-4E28-9C11-EE6803CED09E}">
            <xm:f>NOT($C$106='Defaults &lt;HIDE&gt;'!$H$12)</xm:f>
            <x14:dxf>
              <font>
                <color theme="1"/>
              </font>
              <fill>
                <patternFill>
                  <bgColor theme="1"/>
                </patternFill>
              </fill>
            </x14:dxf>
          </x14:cfRule>
          <xm:sqref>I196:I205</xm:sqref>
        </x14:conditionalFormatting>
        <x14:conditionalFormatting xmlns:xm="http://schemas.microsoft.com/office/excel/2006/main">
          <x14:cfRule type="expression" priority="140" id="{C4A75225-F3A3-435E-99C2-8CDCDB23E420}">
            <xm:f>NOT($M$106='Defaults &lt;HIDE&gt;'!$H$12)</xm:f>
            <x14:dxf>
              <font>
                <color rgb="FFFF0000"/>
              </font>
              <fill>
                <patternFill>
                  <bgColor theme="1"/>
                </patternFill>
              </fill>
            </x14:dxf>
          </x14:cfRule>
          <xm:sqref>T196:U205</xm:sqref>
        </x14:conditionalFormatting>
        <x14:conditionalFormatting xmlns:xm="http://schemas.microsoft.com/office/excel/2006/main">
          <x14:cfRule type="expression" priority="139" id="{4451161A-CC81-4790-B3D1-B1F2CFF3645B}">
            <xm:f>NOT($M$106='Defaults &lt;HIDE&gt;'!$H$12)</xm:f>
            <x14:dxf>
              <font>
                <color theme="1"/>
              </font>
              <fill>
                <patternFill>
                  <fgColor auto="1"/>
                  <bgColor theme="1"/>
                </patternFill>
              </fill>
            </x14:dxf>
          </x14:cfRule>
          <xm:sqref>S196:S205</xm:sqref>
        </x14:conditionalFormatting>
        <x14:conditionalFormatting xmlns:xm="http://schemas.microsoft.com/office/excel/2006/main">
          <x14:cfRule type="expression" priority="132" id="{A1FE675C-D17D-43B3-8634-11A612F56D0E}">
            <xm:f>NOT($C206='Defaults &lt;HIDE&gt;'!$H$11)</xm:f>
            <x14:dxf>
              <font>
                <color rgb="FFFF0000"/>
              </font>
              <fill>
                <patternFill>
                  <bgColor theme="1"/>
                </patternFill>
              </fill>
            </x14:dxf>
          </x14:cfRule>
          <xm:sqref>F206:H206</xm:sqref>
        </x14:conditionalFormatting>
        <x14:conditionalFormatting xmlns:xm="http://schemas.microsoft.com/office/excel/2006/main">
          <x14:cfRule type="expression" priority="131" id="{54D9D865-CE8C-417D-A9C2-C0307F9CBE79}">
            <xm:f>NOT($M206='Defaults &lt;HIDE&gt;'!$H$11)</xm:f>
            <x14:dxf>
              <font>
                <color rgb="FFFF0000"/>
              </font>
              <fill>
                <patternFill>
                  <bgColor theme="1"/>
                </patternFill>
              </fill>
            </x14:dxf>
          </x14:cfRule>
          <xm:sqref>P206:R206</xm:sqref>
        </x14:conditionalFormatting>
        <x14:conditionalFormatting xmlns:xm="http://schemas.microsoft.com/office/excel/2006/main">
          <x14:cfRule type="expression" priority="130" id="{9A0E1646-E990-477E-9555-DC12FE957D9F}">
            <xm:f>NOT($C$106='Defaults &lt;HIDE&gt;'!$H$12)</xm:f>
            <x14:dxf>
              <font>
                <color rgb="FFFF0000"/>
              </font>
              <fill>
                <patternFill>
                  <bgColor theme="1"/>
                </patternFill>
              </fill>
            </x14:dxf>
          </x14:cfRule>
          <xm:sqref>J206:K215</xm:sqref>
        </x14:conditionalFormatting>
        <x14:conditionalFormatting xmlns:xm="http://schemas.microsoft.com/office/excel/2006/main">
          <x14:cfRule type="expression" priority="129" id="{65955751-3D0A-4625-8C96-8A89248AC889}">
            <xm:f>NOT($C$106='Defaults &lt;HIDE&gt;'!$H$12)</xm:f>
            <x14:dxf>
              <font>
                <color theme="1"/>
              </font>
              <fill>
                <patternFill>
                  <bgColor theme="1"/>
                </patternFill>
              </fill>
            </x14:dxf>
          </x14:cfRule>
          <xm:sqref>I206:I215</xm:sqref>
        </x14:conditionalFormatting>
        <x14:conditionalFormatting xmlns:xm="http://schemas.microsoft.com/office/excel/2006/main">
          <x14:cfRule type="expression" priority="128" id="{A47654BF-5B89-4E69-9048-F26635EA2011}">
            <xm:f>NOT($M$106='Defaults &lt;HIDE&gt;'!$H$12)</xm:f>
            <x14:dxf>
              <font>
                <color rgb="FFFF0000"/>
              </font>
              <fill>
                <patternFill>
                  <bgColor theme="1"/>
                </patternFill>
              </fill>
            </x14:dxf>
          </x14:cfRule>
          <xm:sqref>T206:U215</xm:sqref>
        </x14:conditionalFormatting>
        <x14:conditionalFormatting xmlns:xm="http://schemas.microsoft.com/office/excel/2006/main">
          <x14:cfRule type="expression" priority="127" id="{2D04DB31-20BA-453E-AF59-6E9805D95EC4}">
            <xm:f>NOT($M$106='Defaults &lt;HIDE&gt;'!$H$12)</xm:f>
            <x14:dxf>
              <font>
                <color theme="1"/>
              </font>
              <fill>
                <patternFill>
                  <fgColor auto="1"/>
                  <bgColor theme="1"/>
                </patternFill>
              </fill>
            </x14:dxf>
          </x14:cfRule>
          <xm:sqref>S206:S215</xm:sqref>
        </x14:conditionalFormatting>
        <x14:conditionalFormatting xmlns:xm="http://schemas.microsoft.com/office/excel/2006/main">
          <x14:cfRule type="expression" priority="120" id="{1D1C818F-32C4-482D-845F-0EEE6C0CD059}">
            <xm:f>NOT($C216='Defaults &lt;HIDE&gt;'!$H$11)</xm:f>
            <x14:dxf>
              <font>
                <color rgb="FFFF0000"/>
              </font>
              <fill>
                <patternFill>
                  <bgColor theme="1"/>
                </patternFill>
              </fill>
            </x14:dxf>
          </x14:cfRule>
          <xm:sqref>F216:H216</xm:sqref>
        </x14:conditionalFormatting>
        <x14:conditionalFormatting xmlns:xm="http://schemas.microsoft.com/office/excel/2006/main">
          <x14:cfRule type="expression" priority="119" id="{03D01711-7F1A-4191-8380-29B267FB0F4F}">
            <xm:f>NOT($M216='Defaults &lt;HIDE&gt;'!$H$11)</xm:f>
            <x14:dxf>
              <font>
                <color rgb="FFFF0000"/>
              </font>
              <fill>
                <patternFill>
                  <bgColor theme="1"/>
                </patternFill>
              </fill>
            </x14:dxf>
          </x14:cfRule>
          <xm:sqref>P216:R216</xm:sqref>
        </x14:conditionalFormatting>
        <x14:conditionalFormatting xmlns:xm="http://schemas.microsoft.com/office/excel/2006/main">
          <x14:cfRule type="expression" priority="118" id="{02DAD44B-820A-408F-9D60-6E8413AEC706}">
            <xm:f>NOT($C$106='Defaults &lt;HIDE&gt;'!$H$12)</xm:f>
            <x14:dxf>
              <font>
                <color rgb="FFFF0000"/>
              </font>
              <fill>
                <patternFill>
                  <bgColor theme="1"/>
                </patternFill>
              </fill>
            </x14:dxf>
          </x14:cfRule>
          <xm:sqref>J216:K225</xm:sqref>
        </x14:conditionalFormatting>
        <x14:conditionalFormatting xmlns:xm="http://schemas.microsoft.com/office/excel/2006/main">
          <x14:cfRule type="expression" priority="117" id="{D2F3DD48-4558-4E66-A8DF-34EF9F40E6EA}">
            <xm:f>NOT($C$106='Defaults &lt;HIDE&gt;'!$H$12)</xm:f>
            <x14:dxf>
              <font>
                <color theme="1"/>
              </font>
              <fill>
                <patternFill>
                  <bgColor theme="1"/>
                </patternFill>
              </fill>
            </x14:dxf>
          </x14:cfRule>
          <xm:sqref>I216:I225</xm:sqref>
        </x14:conditionalFormatting>
        <x14:conditionalFormatting xmlns:xm="http://schemas.microsoft.com/office/excel/2006/main">
          <x14:cfRule type="expression" priority="116" id="{EF257D21-3887-4DA6-B660-A2654651F632}">
            <xm:f>NOT($M$106='Defaults &lt;HIDE&gt;'!$H$12)</xm:f>
            <x14:dxf>
              <font>
                <color rgb="FFFF0000"/>
              </font>
              <fill>
                <patternFill>
                  <bgColor theme="1"/>
                </patternFill>
              </fill>
            </x14:dxf>
          </x14:cfRule>
          <xm:sqref>T216:U225</xm:sqref>
        </x14:conditionalFormatting>
        <x14:conditionalFormatting xmlns:xm="http://schemas.microsoft.com/office/excel/2006/main">
          <x14:cfRule type="expression" priority="115" id="{55E3FC9B-5E8A-432F-815C-C82114C91366}">
            <xm:f>NOT($M$106='Defaults &lt;HIDE&gt;'!$H$12)</xm:f>
            <x14:dxf>
              <font>
                <color theme="1"/>
              </font>
              <fill>
                <patternFill>
                  <fgColor auto="1"/>
                  <bgColor theme="1"/>
                </patternFill>
              </fill>
            </x14:dxf>
          </x14:cfRule>
          <xm:sqref>S216:S225</xm:sqref>
        </x14:conditionalFormatting>
        <x14:conditionalFormatting xmlns:xm="http://schemas.microsoft.com/office/excel/2006/main">
          <x14:cfRule type="expression" priority="108" id="{BE0319A0-8ADE-4EB7-B0AE-D754BFDA9D44}">
            <xm:f>NOT($C226='Defaults &lt;HIDE&gt;'!$H$11)</xm:f>
            <x14:dxf>
              <font>
                <color rgb="FFFF0000"/>
              </font>
              <fill>
                <patternFill>
                  <bgColor theme="1"/>
                </patternFill>
              </fill>
            </x14:dxf>
          </x14:cfRule>
          <xm:sqref>F226:H226</xm:sqref>
        </x14:conditionalFormatting>
        <x14:conditionalFormatting xmlns:xm="http://schemas.microsoft.com/office/excel/2006/main">
          <x14:cfRule type="expression" priority="107" id="{C8F9D8C8-6C08-465C-BDBF-C847F9FB0BC4}">
            <xm:f>NOT($M226='Defaults &lt;HIDE&gt;'!$H$11)</xm:f>
            <x14:dxf>
              <font>
                <color rgb="FFFF0000"/>
              </font>
              <fill>
                <patternFill>
                  <bgColor theme="1"/>
                </patternFill>
              </fill>
            </x14:dxf>
          </x14:cfRule>
          <xm:sqref>P226:R226</xm:sqref>
        </x14:conditionalFormatting>
        <x14:conditionalFormatting xmlns:xm="http://schemas.microsoft.com/office/excel/2006/main">
          <x14:cfRule type="expression" priority="106" id="{AF185DC5-26D0-4F86-BB03-58421DD8C9F5}">
            <xm:f>NOT($C$106='Defaults &lt;HIDE&gt;'!$H$12)</xm:f>
            <x14:dxf>
              <font>
                <color rgb="FFFF0000"/>
              </font>
              <fill>
                <patternFill>
                  <bgColor theme="1"/>
                </patternFill>
              </fill>
            </x14:dxf>
          </x14:cfRule>
          <xm:sqref>J226:K235</xm:sqref>
        </x14:conditionalFormatting>
        <x14:conditionalFormatting xmlns:xm="http://schemas.microsoft.com/office/excel/2006/main">
          <x14:cfRule type="expression" priority="105" id="{F77845B5-0526-4B93-8B96-4BC51EBDAADF}">
            <xm:f>NOT($C$106='Defaults &lt;HIDE&gt;'!$H$12)</xm:f>
            <x14:dxf>
              <font>
                <color theme="1"/>
              </font>
              <fill>
                <patternFill>
                  <bgColor theme="1"/>
                </patternFill>
              </fill>
            </x14:dxf>
          </x14:cfRule>
          <xm:sqref>I226:I235</xm:sqref>
        </x14:conditionalFormatting>
        <x14:conditionalFormatting xmlns:xm="http://schemas.microsoft.com/office/excel/2006/main">
          <x14:cfRule type="expression" priority="104" id="{013A500C-3A3F-41D9-B94B-9845D110BED2}">
            <xm:f>NOT($M$106='Defaults &lt;HIDE&gt;'!$H$12)</xm:f>
            <x14:dxf>
              <font>
                <color rgb="FFFF0000"/>
              </font>
              <fill>
                <patternFill>
                  <bgColor theme="1"/>
                </patternFill>
              </fill>
            </x14:dxf>
          </x14:cfRule>
          <xm:sqref>T226:U235</xm:sqref>
        </x14:conditionalFormatting>
        <x14:conditionalFormatting xmlns:xm="http://schemas.microsoft.com/office/excel/2006/main">
          <x14:cfRule type="expression" priority="103" id="{D28ECA8B-FC4F-4978-8D90-9DB98D7A6023}">
            <xm:f>NOT($M$106='Defaults &lt;HIDE&gt;'!$H$12)</xm:f>
            <x14:dxf>
              <font>
                <color theme="1"/>
              </font>
              <fill>
                <patternFill>
                  <fgColor auto="1"/>
                  <bgColor theme="1"/>
                </patternFill>
              </fill>
            </x14:dxf>
          </x14:cfRule>
          <xm:sqref>S226:S235</xm:sqref>
        </x14:conditionalFormatting>
        <x14:conditionalFormatting xmlns:xm="http://schemas.microsoft.com/office/excel/2006/main">
          <x14:cfRule type="expression" priority="96" id="{56BB5FED-9729-4866-ABA6-A9648F22BA6E}">
            <xm:f>NOT($C236='Defaults &lt;HIDE&gt;'!$H$11)</xm:f>
            <x14:dxf>
              <font>
                <color rgb="FFFF0000"/>
              </font>
              <fill>
                <patternFill>
                  <bgColor theme="1"/>
                </patternFill>
              </fill>
            </x14:dxf>
          </x14:cfRule>
          <xm:sqref>F236:H236</xm:sqref>
        </x14:conditionalFormatting>
        <x14:conditionalFormatting xmlns:xm="http://schemas.microsoft.com/office/excel/2006/main">
          <x14:cfRule type="expression" priority="95" id="{4B85C0F2-3C97-4876-895A-75C225415737}">
            <xm:f>NOT($M236='Defaults &lt;HIDE&gt;'!$H$11)</xm:f>
            <x14:dxf>
              <font>
                <color rgb="FFFF0000"/>
              </font>
              <fill>
                <patternFill>
                  <bgColor theme="1"/>
                </patternFill>
              </fill>
            </x14:dxf>
          </x14:cfRule>
          <xm:sqref>P236:R236</xm:sqref>
        </x14:conditionalFormatting>
        <x14:conditionalFormatting xmlns:xm="http://schemas.microsoft.com/office/excel/2006/main">
          <x14:cfRule type="expression" priority="94" id="{F6805FA2-3855-48DD-B467-183BF3FF5E0A}">
            <xm:f>NOT($C$106='Defaults &lt;HIDE&gt;'!$H$12)</xm:f>
            <x14:dxf>
              <font>
                <color rgb="FFFF0000"/>
              </font>
              <fill>
                <patternFill>
                  <bgColor theme="1"/>
                </patternFill>
              </fill>
            </x14:dxf>
          </x14:cfRule>
          <xm:sqref>J236:K245</xm:sqref>
        </x14:conditionalFormatting>
        <x14:conditionalFormatting xmlns:xm="http://schemas.microsoft.com/office/excel/2006/main">
          <x14:cfRule type="expression" priority="93" id="{369FED68-8E55-4AC4-A1F4-D37016B0AEC7}">
            <xm:f>NOT($C$106='Defaults &lt;HIDE&gt;'!$H$12)</xm:f>
            <x14:dxf>
              <font>
                <color theme="1"/>
              </font>
              <fill>
                <patternFill>
                  <bgColor theme="1"/>
                </patternFill>
              </fill>
            </x14:dxf>
          </x14:cfRule>
          <xm:sqref>I236:I245</xm:sqref>
        </x14:conditionalFormatting>
        <x14:conditionalFormatting xmlns:xm="http://schemas.microsoft.com/office/excel/2006/main">
          <x14:cfRule type="expression" priority="92" id="{245D8013-03E7-465E-8AC9-C6D7B8C97C17}">
            <xm:f>NOT($M$106='Defaults &lt;HIDE&gt;'!$H$12)</xm:f>
            <x14:dxf>
              <font>
                <color rgb="FFFF0000"/>
              </font>
              <fill>
                <patternFill>
                  <bgColor theme="1"/>
                </patternFill>
              </fill>
            </x14:dxf>
          </x14:cfRule>
          <xm:sqref>T236:U245</xm:sqref>
        </x14:conditionalFormatting>
        <x14:conditionalFormatting xmlns:xm="http://schemas.microsoft.com/office/excel/2006/main">
          <x14:cfRule type="expression" priority="91" id="{7842E307-0C93-4428-8489-041654D31268}">
            <xm:f>NOT($M$106='Defaults &lt;HIDE&gt;'!$H$12)</xm:f>
            <x14:dxf>
              <font>
                <color theme="1"/>
              </font>
              <fill>
                <patternFill>
                  <fgColor auto="1"/>
                  <bgColor theme="1"/>
                </patternFill>
              </fill>
            </x14:dxf>
          </x14:cfRule>
          <xm:sqref>S236:S245</xm:sqref>
        </x14:conditionalFormatting>
        <x14:conditionalFormatting xmlns:xm="http://schemas.microsoft.com/office/excel/2006/main">
          <x14:cfRule type="expression" priority="84" id="{8F234659-759E-497E-A060-9C795B9FB604}">
            <xm:f>NOT($C246='Defaults &lt;HIDE&gt;'!$H$11)</xm:f>
            <x14:dxf>
              <font>
                <color rgb="FFFF0000"/>
              </font>
              <fill>
                <patternFill>
                  <bgColor theme="1"/>
                </patternFill>
              </fill>
            </x14:dxf>
          </x14:cfRule>
          <xm:sqref>F246:H246</xm:sqref>
        </x14:conditionalFormatting>
        <x14:conditionalFormatting xmlns:xm="http://schemas.microsoft.com/office/excel/2006/main">
          <x14:cfRule type="expression" priority="83" id="{1390496F-2AA4-4352-A61D-2DAA8248990F}">
            <xm:f>NOT($M246='Defaults &lt;HIDE&gt;'!$H$11)</xm:f>
            <x14:dxf>
              <font>
                <color rgb="FFFF0000"/>
              </font>
              <fill>
                <patternFill>
                  <bgColor theme="1"/>
                </patternFill>
              </fill>
            </x14:dxf>
          </x14:cfRule>
          <xm:sqref>P246:R246</xm:sqref>
        </x14:conditionalFormatting>
        <x14:conditionalFormatting xmlns:xm="http://schemas.microsoft.com/office/excel/2006/main">
          <x14:cfRule type="expression" priority="82" id="{29047806-E0DA-4FAA-B9CF-620597FF30FD}">
            <xm:f>NOT($C$106='Defaults &lt;HIDE&gt;'!$H$12)</xm:f>
            <x14:dxf>
              <font>
                <color rgb="FFFF0000"/>
              </font>
              <fill>
                <patternFill>
                  <bgColor theme="1"/>
                </patternFill>
              </fill>
            </x14:dxf>
          </x14:cfRule>
          <xm:sqref>J246:K255</xm:sqref>
        </x14:conditionalFormatting>
        <x14:conditionalFormatting xmlns:xm="http://schemas.microsoft.com/office/excel/2006/main">
          <x14:cfRule type="expression" priority="81" id="{0F84D38F-D328-4267-B918-1E8E6CBB9D83}">
            <xm:f>NOT($C$106='Defaults &lt;HIDE&gt;'!$H$12)</xm:f>
            <x14:dxf>
              <font>
                <color theme="1"/>
              </font>
              <fill>
                <patternFill>
                  <bgColor theme="1"/>
                </patternFill>
              </fill>
            </x14:dxf>
          </x14:cfRule>
          <xm:sqref>I246:I255</xm:sqref>
        </x14:conditionalFormatting>
        <x14:conditionalFormatting xmlns:xm="http://schemas.microsoft.com/office/excel/2006/main">
          <x14:cfRule type="expression" priority="80" id="{C35B9E3C-1CA8-4872-8B4E-2D9AD012AFCE}">
            <xm:f>NOT($M$106='Defaults &lt;HIDE&gt;'!$H$12)</xm:f>
            <x14:dxf>
              <font>
                <color rgb="FFFF0000"/>
              </font>
              <fill>
                <patternFill>
                  <bgColor theme="1"/>
                </patternFill>
              </fill>
            </x14:dxf>
          </x14:cfRule>
          <xm:sqref>T246:U255</xm:sqref>
        </x14:conditionalFormatting>
        <x14:conditionalFormatting xmlns:xm="http://schemas.microsoft.com/office/excel/2006/main">
          <x14:cfRule type="expression" priority="79" id="{CADE476D-7A1E-4A21-9024-0A320077AD6C}">
            <xm:f>NOT($M$106='Defaults &lt;HIDE&gt;'!$H$12)</xm:f>
            <x14:dxf>
              <font>
                <color theme="1"/>
              </font>
              <fill>
                <patternFill>
                  <fgColor auto="1"/>
                  <bgColor theme="1"/>
                </patternFill>
              </fill>
            </x14:dxf>
          </x14:cfRule>
          <xm:sqref>S246:S255</xm:sqref>
        </x14:conditionalFormatting>
        <x14:conditionalFormatting xmlns:xm="http://schemas.microsoft.com/office/excel/2006/main">
          <x14:cfRule type="expression" priority="72" id="{840993A9-B17D-49D4-A201-DECEA88514E5}">
            <xm:f>NOT($C256='Defaults &lt;HIDE&gt;'!$H$11)</xm:f>
            <x14:dxf>
              <font>
                <color rgb="FFFF0000"/>
              </font>
              <fill>
                <patternFill>
                  <bgColor theme="1"/>
                </patternFill>
              </fill>
            </x14:dxf>
          </x14:cfRule>
          <xm:sqref>F256:H256</xm:sqref>
        </x14:conditionalFormatting>
        <x14:conditionalFormatting xmlns:xm="http://schemas.microsoft.com/office/excel/2006/main">
          <x14:cfRule type="expression" priority="71" id="{4FDB7EAC-3AAE-4577-BB47-7C8397EA87DE}">
            <xm:f>NOT($M256='Defaults &lt;HIDE&gt;'!$H$11)</xm:f>
            <x14:dxf>
              <font>
                <color rgb="FFFF0000"/>
              </font>
              <fill>
                <patternFill>
                  <bgColor theme="1"/>
                </patternFill>
              </fill>
            </x14:dxf>
          </x14:cfRule>
          <xm:sqref>P256:R256</xm:sqref>
        </x14:conditionalFormatting>
        <x14:conditionalFormatting xmlns:xm="http://schemas.microsoft.com/office/excel/2006/main">
          <x14:cfRule type="expression" priority="70" id="{A3A3E7A3-EECD-41A9-998D-D3A152679787}">
            <xm:f>NOT($C$106='Defaults &lt;HIDE&gt;'!$H$12)</xm:f>
            <x14:dxf>
              <font>
                <color rgb="FFFF0000"/>
              </font>
              <fill>
                <patternFill>
                  <bgColor theme="1"/>
                </patternFill>
              </fill>
            </x14:dxf>
          </x14:cfRule>
          <xm:sqref>J256:K265</xm:sqref>
        </x14:conditionalFormatting>
        <x14:conditionalFormatting xmlns:xm="http://schemas.microsoft.com/office/excel/2006/main">
          <x14:cfRule type="expression" priority="69" id="{70FD360A-14FA-4D35-9B10-C071F3D7EE39}">
            <xm:f>NOT($C$106='Defaults &lt;HIDE&gt;'!$H$12)</xm:f>
            <x14:dxf>
              <font>
                <color theme="1"/>
              </font>
              <fill>
                <patternFill>
                  <bgColor theme="1"/>
                </patternFill>
              </fill>
            </x14:dxf>
          </x14:cfRule>
          <xm:sqref>I256:I265</xm:sqref>
        </x14:conditionalFormatting>
        <x14:conditionalFormatting xmlns:xm="http://schemas.microsoft.com/office/excel/2006/main">
          <x14:cfRule type="expression" priority="68" id="{1ECD0996-E2F6-45B6-9976-B3BBDF594733}">
            <xm:f>NOT($M$106='Defaults &lt;HIDE&gt;'!$H$12)</xm:f>
            <x14:dxf>
              <font>
                <color rgb="FFFF0000"/>
              </font>
              <fill>
                <patternFill>
                  <bgColor theme="1"/>
                </patternFill>
              </fill>
            </x14:dxf>
          </x14:cfRule>
          <xm:sqref>T256:U265</xm:sqref>
        </x14:conditionalFormatting>
        <x14:conditionalFormatting xmlns:xm="http://schemas.microsoft.com/office/excel/2006/main">
          <x14:cfRule type="expression" priority="67" id="{222C0B4F-F87F-4B5B-B97C-0201623B39BE}">
            <xm:f>NOT($M$106='Defaults &lt;HIDE&gt;'!$H$12)</xm:f>
            <x14:dxf>
              <font>
                <color theme="1"/>
              </font>
              <fill>
                <patternFill>
                  <fgColor auto="1"/>
                  <bgColor theme="1"/>
                </patternFill>
              </fill>
            </x14:dxf>
          </x14:cfRule>
          <xm:sqref>S256:S265</xm:sqref>
        </x14:conditionalFormatting>
        <x14:conditionalFormatting xmlns:xm="http://schemas.microsoft.com/office/excel/2006/main">
          <x14:cfRule type="expression" priority="60" id="{00EE8F9F-3948-4761-8B83-429C02262AA8}">
            <xm:f>NOT($C266='Defaults &lt;HIDE&gt;'!$H$11)</xm:f>
            <x14:dxf>
              <font>
                <color rgb="FFFF0000"/>
              </font>
              <fill>
                <patternFill>
                  <bgColor theme="1"/>
                </patternFill>
              </fill>
            </x14:dxf>
          </x14:cfRule>
          <xm:sqref>F266:H266</xm:sqref>
        </x14:conditionalFormatting>
        <x14:conditionalFormatting xmlns:xm="http://schemas.microsoft.com/office/excel/2006/main">
          <x14:cfRule type="expression" priority="59" id="{2AF106D5-FFC9-45AF-A4D6-FF2E6ABAF9E8}">
            <xm:f>NOT($M266='Defaults &lt;HIDE&gt;'!$H$11)</xm:f>
            <x14:dxf>
              <font>
                <color rgb="FFFF0000"/>
              </font>
              <fill>
                <patternFill>
                  <bgColor theme="1"/>
                </patternFill>
              </fill>
            </x14:dxf>
          </x14:cfRule>
          <xm:sqref>P266:R266</xm:sqref>
        </x14:conditionalFormatting>
        <x14:conditionalFormatting xmlns:xm="http://schemas.microsoft.com/office/excel/2006/main">
          <x14:cfRule type="expression" priority="58" id="{33B36D1F-71AC-4DA4-A155-270CF6255A17}">
            <xm:f>NOT($C$106='Defaults &lt;HIDE&gt;'!$H$12)</xm:f>
            <x14:dxf>
              <font>
                <color rgb="FFFF0000"/>
              </font>
              <fill>
                <patternFill>
                  <bgColor theme="1"/>
                </patternFill>
              </fill>
            </x14:dxf>
          </x14:cfRule>
          <xm:sqref>J266:K275</xm:sqref>
        </x14:conditionalFormatting>
        <x14:conditionalFormatting xmlns:xm="http://schemas.microsoft.com/office/excel/2006/main">
          <x14:cfRule type="expression" priority="57" id="{4C9F99B4-E9BE-4C55-B6D2-5B5DBDC2D241}">
            <xm:f>NOT($C$106='Defaults &lt;HIDE&gt;'!$H$12)</xm:f>
            <x14:dxf>
              <font>
                <color theme="1"/>
              </font>
              <fill>
                <patternFill>
                  <bgColor theme="1"/>
                </patternFill>
              </fill>
            </x14:dxf>
          </x14:cfRule>
          <xm:sqref>I266:I275</xm:sqref>
        </x14:conditionalFormatting>
        <x14:conditionalFormatting xmlns:xm="http://schemas.microsoft.com/office/excel/2006/main">
          <x14:cfRule type="expression" priority="56" id="{8B0EB448-BF04-4E0F-B594-376C90F8F527}">
            <xm:f>NOT($M$106='Defaults &lt;HIDE&gt;'!$H$12)</xm:f>
            <x14:dxf>
              <font>
                <color rgb="FFFF0000"/>
              </font>
              <fill>
                <patternFill>
                  <bgColor theme="1"/>
                </patternFill>
              </fill>
            </x14:dxf>
          </x14:cfRule>
          <xm:sqref>T266:U275</xm:sqref>
        </x14:conditionalFormatting>
        <x14:conditionalFormatting xmlns:xm="http://schemas.microsoft.com/office/excel/2006/main">
          <x14:cfRule type="expression" priority="55" id="{3E068052-C868-4738-A9E2-D1CE63A686A5}">
            <xm:f>NOT($M$106='Defaults &lt;HIDE&gt;'!$H$12)</xm:f>
            <x14:dxf>
              <font>
                <color theme="1"/>
              </font>
              <fill>
                <patternFill>
                  <fgColor auto="1"/>
                  <bgColor theme="1"/>
                </patternFill>
              </fill>
            </x14:dxf>
          </x14:cfRule>
          <xm:sqref>S266:S275</xm:sqref>
        </x14:conditionalFormatting>
        <x14:conditionalFormatting xmlns:xm="http://schemas.microsoft.com/office/excel/2006/main">
          <x14:cfRule type="expression" priority="48" id="{361DA2B9-6798-4E4F-9AD9-4FB0AD267F97}">
            <xm:f>NOT($C276='Defaults &lt;HIDE&gt;'!$H$11)</xm:f>
            <x14:dxf>
              <font>
                <color rgb="FFFF0000"/>
              </font>
              <fill>
                <patternFill>
                  <bgColor theme="1"/>
                </patternFill>
              </fill>
            </x14:dxf>
          </x14:cfRule>
          <xm:sqref>F276:H276</xm:sqref>
        </x14:conditionalFormatting>
        <x14:conditionalFormatting xmlns:xm="http://schemas.microsoft.com/office/excel/2006/main">
          <x14:cfRule type="expression" priority="47" id="{0673D137-2F58-45F9-A0BC-A3A404C0C64F}">
            <xm:f>NOT($M276='Defaults &lt;HIDE&gt;'!$H$11)</xm:f>
            <x14:dxf>
              <font>
                <color rgb="FFFF0000"/>
              </font>
              <fill>
                <patternFill>
                  <bgColor theme="1"/>
                </patternFill>
              </fill>
            </x14:dxf>
          </x14:cfRule>
          <xm:sqref>P276:R276</xm:sqref>
        </x14:conditionalFormatting>
        <x14:conditionalFormatting xmlns:xm="http://schemas.microsoft.com/office/excel/2006/main">
          <x14:cfRule type="expression" priority="46" id="{E14FFDDD-84E7-4DC8-AF17-AA3AB86E2BCE}">
            <xm:f>NOT($C$106='Defaults &lt;HIDE&gt;'!$H$12)</xm:f>
            <x14:dxf>
              <font>
                <color rgb="FFFF0000"/>
              </font>
              <fill>
                <patternFill>
                  <bgColor theme="1"/>
                </patternFill>
              </fill>
            </x14:dxf>
          </x14:cfRule>
          <xm:sqref>J276:K285</xm:sqref>
        </x14:conditionalFormatting>
        <x14:conditionalFormatting xmlns:xm="http://schemas.microsoft.com/office/excel/2006/main">
          <x14:cfRule type="expression" priority="45" id="{9A8DC70E-B507-41F1-8EF9-23FAA0C244D6}">
            <xm:f>NOT($C$106='Defaults &lt;HIDE&gt;'!$H$12)</xm:f>
            <x14:dxf>
              <font>
                <color theme="1"/>
              </font>
              <fill>
                <patternFill>
                  <bgColor theme="1"/>
                </patternFill>
              </fill>
            </x14:dxf>
          </x14:cfRule>
          <xm:sqref>I276:I285</xm:sqref>
        </x14:conditionalFormatting>
        <x14:conditionalFormatting xmlns:xm="http://schemas.microsoft.com/office/excel/2006/main">
          <x14:cfRule type="expression" priority="44" id="{25B725FF-A623-4B31-AC9D-90882A97123D}">
            <xm:f>NOT($M$106='Defaults &lt;HIDE&gt;'!$H$12)</xm:f>
            <x14:dxf>
              <font>
                <color rgb="FFFF0000"/>
              </font>
              <fill>
                <patternFill>
                  <bgColor theme="1"/>
                </patternFill>
              </fill>
            </x14:dxf>
          </x14:cfRule>
          <xm:sqref>T276:U285</xm:sqref>
        </x14:conditionalFormatting>
        <x14:conditionalFormatting xmlns:xm="http://schemas.microsoft.com/office/excel/2006/main">
          <x14:cfRule type="expression" priority="43" id="{E333BC23-1D33-4255-8A24-1F5257DB768D}">
            <xm:f>NOT($M$106='Defaults &lt;HIDE&gt;'!$H$12)</xm:f>
            <x14:dxf>
              <font>
                <color theme="1"/>
              </font>
              <fill>
                <patternFill>
                  <fgColor auto="1"/>
                  <bgColor theme="1"/>
                </patternFill>
              </fill>
            </x14:dxf>
          </x14:cfRule>
          <xm:sqref>S276:S285</xm:sqref>
        </x14:conditionalFormatting>
        <x14:conditionalFormatting xmlns:xm="http://schemas.microsoft.com/office/excel/2006/main">
          <x14:cfRule type="expression" priority="36" id="{AB2C1ACA-5BAA-4F4D-A5E2-74773118EEE5}">
            <xm:f>NOT($C286='Defaults &lt;HIDE&gt;'!$H$11)</xm:f>
            <x14:dxf>
              <font>
                <color rgb="FFFF0000"/>
              </font>
              <fill>
                <patternFill>
                  <bgColor theme="1"/>
                </patternFill>
              </fill>
            </x14:dxf>
          </x14:cfRule>
          <xm:sqref>F286:H286</xm:sqref>
        </x14:conditionalFormatting>
        <x14:conditionalFormatting xmlns:xm="http://schemas.microsoft.com/office/excel/2006/main">
          <x14:cfRule type="expression" priority="35" id="{8228A64A-9143-4FAA-927A-2F6658A30FCF}">
            <xm:f>NOT($M286='Defaults &lt;HIDE&gt;'!$H$11)</xm:f>
            <x14:dxf>
              <font>
                <color rgb="FFFF0000"/>
              </font>
              <fill>
                <patternFill>
                  <bgColor theme="1"/>
                </patternFill>
              </fill>
            </x14:dxf>
          </x14:cfRule>
          <xm:sqref>P286:R286</xm:sqref>
        </x14:conditionalFormatting>
        <x14:conditionalFormatting xmlns:xm="http://schemas.microsoft.com/office/excel/2006/main">
          <x14:cfRule type="expression" priority="34" id="{D506EFFB-EB70-4E29-B4D8-F8233875E942}">
            <xm:f>NOT($C$106='Defaults &lt;HIDE&gt;'!$H$12)</xm:f>
            <x14:dxf>
              <font>
                <color rgb="FFFF0000"/>
              </font>
              <fill>
                <patternFill>
                  <bgColor theme="1"/>
                </patternFill>
              </fill>
            </x14:dxf>
          </x14:cfRule>
          <xm:sqref>J286:K295</xm:sqref>
        </x14:conditionalFormatting>
        <x14:conditionalFormatting xmlns:xm="http://schemas.microsoft.com/office/excel/2006/main">
          <x14:cfRule type="expression" priority="33" id="{5C1FBFAC-2135-4604-B52E-AD07DD8DAD20}">
            <xm:f>NOT($C$106='Defaults &lt;HIDE&gt;'!$H$12)</xm:f>
            <x14:dxf>
              <font>
                <color theme="1"/>
              </font>
              <fill>
                <patternFill>
                  <bgColor theme="1"/>
                </patternFill>
              </fill>
            </x14:dxf>
          </x14:cfRule>
          <xm:sqref>I286:I295</xm:sqref>
        </x14:conditionalFormatting>
        <x14:conditionalFormatting xmlns:xm="http://schemas.microsoft.com/office/excel/2006/main">
          <x14:cfRule type="expression" priority="32" id="{F084946E-98CB-4A9A-9952-47702B6C8067}">
            <xm:f>NOT($M$106='Defaults &lt;HIDE&gt;'!$H$12)</xm:f>
            <x14:dxf>
              <font>
                <color rgb="FFFF0000"/>
              </font>
              <fill>
                <patternFill>
                  <bgColor theme="1"/>
                </patternFill>
              </fill>
            </x14:dxf>
          </x14:cfRule>
          <xm:sqref>T286:U295</xm:sqref>
        </x14:conditionalFormatting>
        <x14:conditionalFormatting xmlns:xm="http://schemas.microsoft.com/office/excel/2006/main">
          <x14:cfRule type="expression" priority="31" id="{42821758-7C36-4719-ABA1-9108DC18FDBE}">
            <xm:f>NOT($M$106='Defaults &lt;HIDE&gt;'!$H$12)</xm:f>
            <x14:dxf>
              <font>
                <color theme="1"/>
              </font>
              <fill>
                <patternFill>
                  <fgColor auto="1"/>
                  <bgColor theme="1"/>
                </patternFill>
              </fill>
            </x14:dxf>
          </x14:cfRule>
          <xm:sqref>S286:S295</xm:sqref>
        </x14:conditionalFormatting>
        <x14:conditionalFormatting xmlns:xm="http://schemas.microsoft.com/office/excel/2006/main">
          <x14:cfRule type="expression" priority="24" id="{DB566536-D2C7-433F-86FD-6C2F13509E6E}">
            <xm:f>NOT($C296='Defaults &lt;HIDE&gt;'!$H$11)</xm:f>
            <x14:dxf>
              <font>
                <color rgb="FFFF0000"/>
              </font>
              <fill>
                <patternFill>
                  <bgColor theme="1"/>
                </patternFill>
              </fill>
            </x14:dxf>
          </x14:cfRule>
          <xm:sqref>F296:H296</xm:sqref>
        </x14:conditionalFormatting>
        <x14:conditionalFormatting xmlns:xm="http://schemas.microsoft.com/office/excel/2006/main">
          <x14:cfRule type="expression" priority="23" id="{88A54B28-C7A3-40B1-8FB6-15062513048C}">
            <xm:f>NOT($M296='Defaults &lt;HIDE&gt;'!$H$11)</xm:f>
            <x14:dxf>
              <font>
                <color rgb="FFFF0000"/>
              </font>
              <fill>
                <patternFill>
                  <bgColor theme="1"/>
                </patternFill>
              </fill>
            </x14:dxf>
          </x14:cfRule>
          <xm:sqref>P296:R296</xm:sqref>
        </x14:conditionalFormatting>
        <x14:conditionalFormatting xmlns:xm="http://schemas.microsoft.com/office/excel/2006/main">
          <x14:cfRule type="expression" priority="22" id="{8F868D99-4DD2-4552-BEEE-86D13CDE79D1}">
            <xm:f>NOT($C$106='Defaults &lt;HIDE&gt;'!$H$12)</xm:f>
            <x14:dxf>
              <font>
                <color rgb="FFFF0000"/>
              </font>
              <fill>
                <patternFill>
                  <bgColor theme="1"/>
                </patternFill>
              </fill>
            </x14:dxf>
          </x14:cfRule>
          <xm:sqref>J296:K305</xm:sqref>
        </x14:conditionalFormatting>
        <x14:conditionalFormatting xmlns:xm="http://schemas.microsoft.com/office/excel/2006/main">
          <x14:cfRule type="expression" priority="21" id="{90E45C87-7F61-4E53-AAB6-FDA83327E7C5}">
            <xm:f>NOT($C$106='Defaults &lt;HIDE&gt;'!$H$12)</xm:f>
            <x14:dxf>
              <font>
                <color theme="1"/>
              </font>
              <fill>
                <patternFill>
                  <bgColor theme="1"/>
                </patternFill>
              </fill>
            </x14:dxf>
          </x14:cfRule>
          <xm:sqref>I296:I305</xm:sqref>
        </x14:conditionalFormatting>
        <x14:conditionalFormatting xmlns:xm="http://schemas.microsoft.com/office/excel/2006/main">
          <x14:cfRule type="expression" priority="20" id="{42050796-DCED-431D-B4DC-AF8B7E05B652}">
            <xm:f>NOT($M$106='Defaults &lt;HIDE&gt;'!$H$12)</xm:f>
            <x14:dxf>
              <font>
                <color rgb="FFFF0000"/>
              </font>
              <fill>
                <patternFill>
                  <bgColor theme="1"/>
                </patternFill>
              </fill>
            </x14:dxf>
          </x14:cfRule>
          <xm:sqref>T296:U305</xm:sqref>
        </x14:conditionalFormatting>
        <x14:conditionalFormatting xmlns:xm="http://schemas.microsoft.com/office/excel/2006/main">
          <x14:cfRule type="expression" priority="19" id="{6E7A445F-E086-4BE5-8DCB-78BBB13A0624}">
            <xm:f>NOT($M$106='Defaults &lt;HIDE&gt;'!$H$12)</xm:f>
            <x14:dxf>
              <font>
                <color theme="1"/>
              </font>
              <fill>
                <patternFill>
                  <fgColor auto="1"/>
                  <bgColor theme="1"/>
                </patternFill>
              </fill>
            </x14:dxf>
          </x14:cfRule>
          <xm:sqref>S296:S305</xm:sqref>
        </x14:conditionalFormatting>
        <x14:conditionalFormatting xmlns:xm="http://schemas.microsoft.com/office/excel/2006/main">
          <x14:cfRule type="expression" priority="12" id="{83A89F49-ACB7-415C-AEA6-5374F9330E97}">
            <xm:f>NOT($C306='Defaults &lt;HIDE&gt;'!$H$11)</xm:f>
            <x14:dxf>
              <font>
                <color rgb="FFFF0000"/>
              </font>
              <fill>
                <patternFill>
                  <bgColor theme="1"/>
                </patternFill>
              </fill>
            </x14:dxf>
          </x14:cfRule>
          <xm:sqref>F306:H306</xm:sqref>
        </x14:conditionalFormatting>
        <x14:conditionalFormatting xmlns:xm="http://schemas.microsoft.com/office/excel/2006/main">
          <x14:cfRule type="expression" priority="11" id="{039A8C6C-3AF1-462C-B7ED-3094D2D990BC}">
            <xm:f>NOT($M306='Defaults &lt;HIDE&gt;'!$H$11)</xm:f>
            <x14:dxf>
              <font>
                <color rgb="FFFF0000"/>
              </font>
              <fill>
                <patternFill>
                  <bgColor theme="1"/>
                </patternFill>
              </fill>
            </x14:dxf>
          </x14:cfRule>
          <xm:sqref>P306:R306</xm:sqref>
        </x14:conditionalFormatting>
        <x14:conditionalFormatting xmlns:xm="http://schemas.microsoft.com/office/excel/2006/main">
          <x14:cfRule type="expression" priority="10" id="{EDD5D1CC-523F-490C-B6D3-A570194BEBF6}">
            <xm:f>NOT($C$106='Defaults &lt;HIDE&gt;'!$H$12)</xm:f>
            <x14:dxf>
              <font>
                <color rgb="FFFF0000"/>
              </font>
              <fill>
                <patternFill>
                  <bgColor theme="1"/>
                </patternFill>
              </fill>
            </x14:dxf>
          </x14:cfRule>
          <xm:sqref>J306:K315</xm:sqref>
        </x14:conditionalFormatting>
        <x14:conditionalFormatting xmlns:xm="http://schemas.microsoft.com/office/excel/2006/main">
          <x14:cfRule type="expression" priority="9" id="{11F52B5A-0948-4BF5-A5BA-6AC45020194A}">
            <xm:f>NOT($C$106='Defaults &lt;HIDE&gt;'!$H$12)</xm:f>
            <x14:dxf>
              <font>
                <color theme="1"/>
              </font>
              <fill>
                <patternFill>
                  <bgColor theme="1"/>
                </patternFill>
              </fill>
            </x14:dxf>
          </x14:cfRule>
          <xm:sqref>I306:I315</xm:sqref>
        </x14:conditionalFormatting>
        <x14:conditionalFormatting xmlns:xm="http://schemas.microsoft.com/office/excel/2006/main">
          <x14:cfRule type="expression" priority="8" id="{277A947B-DA0D-42B3-8328-D053E00BBA20}">
            <xm:f>NOT($M$106='Defaults &lt;HIDE&gt;'!$H$12)</xm:f>
            <x14:dxf>
              <font>
                <color rgb="FFFF0000"/>
              </font>
              <fill>
                <patternFill>
                  <bgColor theme="1"/>
                </patternFill>
              </fill>
            </x14:dxf>
          </x14:cfRule>
          <xm:sqref>T306:U315</xm:sqref>
        </x14:conditionalFormatting>
        <x14:conditionalFormatting xmlns:xm="http://schemas.microsoft.com/office/excel/2006/main">
          <x14:cfRule type="expression" priority="7" id="{C5CAA732-9651-4F4B-BCEB-942072B24118}">
            <xm:f>NOT($M$106='Defaults &lt;HIDE&gt;'!$H$12)</xm:f>
            <x14:dxf>
              <font>
                <color theme="1"/>
              </font>
              <fill>
                <patternFill>
                  <fgColor auto="1"/>
                  <bgColor theme="1"/>
                </patternFill>
              </fill>
            </x14:dxf>
          </x14:cfRule>
          <xm:sqref>S306:S315</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'Defaults &lt;HIDE&gt;'!$H$11:$H$12</xm:f>
          </x14:formula1>
          <xm:sqref>M16:M315</xm:sqref>
        </x14:dataValidation>
        <x14:dataValidation type="list" allowBlank="1" showInputMessage="1" showErrorMessage="1">
          <x14:formula1>
            <xm:f>'Defaults &lt;HIDE&gt;'!$H$11:$H$12</xm:f>
          </x14:formula1>
          <xm:sqref>C16:C315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R130"/>
  <sheetViews>
    <sheetView showGridLines="0" showRowColHeaders="0" zoomScaleNormal="100" workbookViewId="0">
      <selection activeCell="B14" sqref="B14"/>
    </sheetView>
  </sheetViews>
  <sheetFormatPr defaultColWidth="9.140625" defaultRowHeight="15" x14ac:dyDescent="0.25"/>
  <cols>
    <col min="1" max="1" width="2.85546875" style="1" customWidth="1"/>
    <col min="2" max="2" width="28.85546875" style="1" customWidth="1"/>
    <col min="3" max="3" width="25.7109375" style="1" customWidth="1"/>
    <col min="4" max="4" width="28.5703125" style="1" customWidth="1"/>
    <col min="5" max="5" width="30.7109375" style="1" customWidth="1"/>
    <col min="6" max="6" width="25.140625" style="1" customWidth="1"/>
    <col min="7" max="7" width="24.5703125" style="1" bestFit="1" customWidth="1"/>
    <col min="8" max="8" width="24.5703125" style="1" customWidth="1"/>
    <col min="9" max="9" width="24.7109375" style="1" customWidth="1"/>
    <col min="10" max="10" width="24.7109375" style="1" hidden="1" customWidth="1"/>
    <col min="11" max="11" width="30.7109375" style="1" customWidth="1"/>
    <col min="12" max="12" width="24.7109375" style="1" customWidth="1"/>
    <col min="13" max="13" width="23" style="1" customWidth="1"/>
    <col min="14" max="15" width="24.7109375" style="1" customWidth="1"/>
    <col min="16" max="16" width="24.7109375" style="1" hidden="1" customWidth="1"/>
    <col min="17" max="18" width="24.7109375" style="1" customWidth="1"/>
    <col min="19" max="19" width="9.140625" style="1"/>
    <col min="20" max="20" width="10.85546875" style="1" bestFit="1" customWidth="1"/>
    <col min="21" max="16384" width="9.140625" style="1"/>
  </cols>
  <sheetData>
    <row r="1" spans="1:18" ht="18.75" customHeight="1" thickBot="1" x14ac:dyDescent="0.3">
      <c r="A1" s="499" t="s">
        <v>0</v>
      </c>
      <c r="B1" s="499"/>
      <c r="C1" s="499"/>
      <c r="D1" s="499"/>
      <c r="E1" s="499"/>
      <c r="F1" s="499"/>
      <c r="G1" s="35"/>
      <c r="H1" s="35"/>
      <c r="I1" s="20"/>
      <c r="J1" s="20"/>
      <c r="K1" s="20"/>
      <c r="L1" s="20"/>
      <c r="M1" s="20"/>
      <c r="N1" s="20"/>
    </row>
    <row r="2" spans="1:18" ht="15" customHeight="1" thickBot="1" x14ac:dyDescent="0.3">
      <c r="A2" s="36"/>
      <c r="B2" s="36"/>
      <c r="C2" s="36"/>
      <c r="D2" s="36"/>
      <c r="E2" s="36"/>
      <c r="F2" s="36"/>
      <c r="G2" s="526" t="s">
        <v>26</v>
      </c>
      <c r="H2" s="573"/>
      <c r="I2" s="527"/>
      <c r="J2" s="37"/>
      <c r="K2" s="37"/>
      <c r="L2" s="20"/>
      <c r="M2" s="20"/>
      <c r="N2" s="20"/>
    </row>
    <row r="3" spans="1:18" ht="18.75" customHeight="1" thickTop="1" x14ac:dyDescent="0.25">
      <c r="A3" s="639" t="s">
        <v>1</v>
      </c>
      <c r="B3" s="639"/>
      <c r="C3" s="639"/>
      <c r="D3" s="639"/>
      <c r="E3" s="639"/>
      <c r="F3" s="639"/>
      <c r="G3" s="38" t="s">
        <v>27</v>
      </c>
      <c r="H3" s="574" t="s">
        <v>32</v>
      </c>
      <c r="I3" s="575"/>
      <c r="J3" s="39"/>
      <c r="K3" s="20"/>
      <c r="L3" s="20"/>
      <c r="M3" s="20"/>
      <c r="N3" s="20"/>
    </row>
    <row r="4" spans="1:18" ht="18.75" customHeight="1" x14ac:dyDescent="0.25">
      <c r="A4" s="640" t="s">
        <v>48</v>
      </c>
      <c r="B4" s="640"/>
      <c r="C4" s="640"/>
      <c r="D4" s="640"/>
      <c r="E4" s="640"/>
      <c r="F4" s="640"/>
      <c r="G4" s="40" t="s">
        <v>28</v>
      </c>
      <c r="H4" s="576" t="s">
        <v>33</v>
      </c>
      <c r="I4" s="577"/>
      <c r="J4" s="39"/>
      <c r="K4" s="20"/>
      <c r="L4" s="20"/>
      <c r="M4" s="20"/>
      <c r="N4" s="20"/>
    </row>
    <row r="5" spans="1:18" ht="15" customHeight="1" x14ac:dyDescent="0.25">
      <c r="A5" s="645" t="s">
        <v>604</v>
      </c>
      <c r="B5" s="645"/>
      <c r="C5" s="645"/>
      <c r="D5" s="645"/>
      <c r="E5" s="645"/>
      <c r="F5" s="645"/>
      <c r="G5" s="41" t="s">
        <v>30</v>
      </c>
      <c r="H5" s="576" t="s">
        <v>31</v>
      </c>
      <c r="I5" s="577"/>
      <c r="J5" s="39"/>
      <c r="K5" s="20"/>
      <c r="L5" s="20"/>
      <c r="M5" s="20"/>
      <c r="N5" s="20"/>
    </row>
    <row r="6" spans="1:18" ht="15" customHeight="1" x14ac:dyDescent="0.25">
      <c r="A6" s="374"/>
      <c r="B6" s="374"/>
      <c r="C6" s="374"/>
      <c r="D6" s="374"/>
      <c r="E6" s="374"/>
      <c r="F6" s="374"/>
      <c r="G6" s="42" t="s">
        <v>29</v>
      </c>
      <c r="H6" s="397" t="s">
        <v>39</v>
      </c>
      <c r="I6" s="398"/>
      <c r="J6" s="39"/>
      <c r="K6" s="20"/>
      <c r="L6" s="20"/>
      <c r="M6" s="20"/>
      <c r="N6" s="20"/>
    </row>
    <row r="7" spans="1:18" ht="18.75" customHeight="1" thickBot="1" x14ac:dyDescent="0.3">
      <c r="A7" s="499" t="s">
        <v>2</v>
      </c>
      <c r="B7" s="499"/>
      <c r="C7" s="499"/>
      <c r="D7" s="499"/>
      <c r="E7" s="499"/>
      <c r="F7" s="499"/>
      <c r="G7" s="43" t="s">
        <v>47</v>
      </c>
      <c r="H7" s="395" t="s">
        <v>46</v>
      </c>
      <c r="I7" s="396"/>
      <c r="J7" s="39"/>
      <c r="K7" s="20"/>
      <c r="L7" s="20"/>
      <c r="M7" s="20"/>
      <c r="N7" s="20"/>
    </row>
    <row r="8" spans="1:18" ht="15" customHeight="1" x14ac:dyDescent="0.25">
      <c r="A8" s="20"/>
      <c r="B8" s="20"/>
      <c r="C8" s="20"/>
      <c r="D8" s="20"/>
      <c r="E8" s="20"/>
      <c r="F8" s="20"/>
      <c r="G8" s="23"/>
      <c r="H8" s="23"/>
      <c r="I8" s="20"/>
      <c r="J8" s="39"/>
      <c r="K8" s="20"/>
      <c r="L8" s="20"/>
      <c r="M8" s="20"/>
      <c r="N8" s="20"/>
    </row>
    <row r="9" spans="1:18" ht="15" customHeight="1" x14ac:dyDescent="0.25">
      <c r="A9" s="22"/>
      <c r="B9" s="23" t="s">
        <v>14</v>
      </c>
      <c r="C9" s="23"/>
      <c r="D9" s="23"/>
      <c r="E9" s="23"/>
      <c r="F9" s="23"/>
      <c r="G9" s="23"/>
      <c r="H9" s="23"/>
      <c r="I9" s="20"/>
      <c r="J9" s="20"/>
      <c r="K9" s="20"/>
      <c r="L9" s="20"/>
      <c r="M9" s="20"/>
      <c r="N9" s="20"/>
    </row>
    <row r="10" spans="1:18" ht="30" customHeight="1" x14ac:dyDescent="0.25">
      <c r="A10" s="20"/>
      <c r="B10" s="821" t="s">
        <v>646</v>
      </c>
      <c r="C10" s="822"/>
      <c r="D10" s="822"/>
      <c r="E10" s="822"/>
      <c r="F10" s="823"/>
      <c r="G10" s="24"/>
      <c r="H10" s="24"/>
      <c r="I10" s="24"/>
      <c r="J10" s="24"/>
      <c r="K10" s="24"/>
      <c r="L10" s="24"/>
      <c r="M10" s="24"/>
      <c r="N10" s="24"/>
      <c r="O10" s="11"/>
      <c r="P10" s="11"/>
      <c r="Q10" s="11"/>
      <c r="R10" s="11"/>
    </row>
    <row r="11" spans="1:18" ht="15" customHeight="1" thickBot="1" x14ac:dyDescent="0.3">
      <c r="A11" s="20"/>
      <c r="B11" s="44"/>
      <c r="C11" s="44"/>
      <c r="D11" s="44"/>
      <c r="E11" s="44"/>
      <c r="F11" s="44"/>
      <c r="G11" s="44"/>
      <c r="H11" s="44"/>
      <c r="I11" s="44"/>
      <c r="J11" s="44"/>
      <c r="K11" s="44"/>
      <c r="L11" s="44"/>
      <c r="M11" s="44"/>
      <c r="N11" s="20"/>
    </row>
    <row r="12" spans="1:18" s="4" customFormat="1" ht="39.950000000000003" customHeight="1" x14ac:dyDescent="0.25">
      <c r="A12" s="45"/>
      <c r="B12" s="554" t="s">
        <v>276</v>
      </c>
      <c r="C12" s="562"/>
      <c r="D12" s="562"/>
      <c r="E12" s="554" t="s">
        <v>277</v>
      </c>
      <c r="F12" s="562"/>
      <c r="G12" s="562"/>
      <c r="H12" s="562"/>
      <c r="I12" s="559" t="s">
        <v>278</v>
      </c>
      <c r="J12" s="560"/>
      <c r="K12" s="560"/>
      <c r="L12" s="560"/>
      <c r="M12" s="561"/>
      <c r="N12" s="641" t="s">
        <v>535</v>
      </c>
      <c r="P12" s="9"/>
    </row>
    <row r="13" spans="1:18" s="5" customFormat="1" ht="47.25" customHeight="1" thickBot="1" x14ac:dyDescent="0.3">
      <c r="A13" s="46"/>
      <c r="B13" s="475" t="s">
        <v>309</v>
      </c>
      <c r="C13" s="643" t="s">
        <v>118</v>
      </c>
      <c r="D13" s="644"/>
      <c r="E13" s="47" t="s">
        <v>199</v>
      </c>
      <c r="F13" s="419" t="s">
        <v>289</v>
      </c>
      <c r="G13" s="436" t="s">
        <v>288</v>
      </c>
      <c r="H13" s="421" t="s">
        <v>290</v>
      </c>
      <c r="I13" s="47" t="s">
        <v>199</v>
      </c>
      <c r="J13" s="437"/>
      <c r="K13" s="419" t="s">
        <v>289</v>
      </c>
      <c r="L13" s="436" t="s">
        <v>288</v>
      </c>
      <c r="M13" s="436" t="s">
        <v>290</v>
      </c>
      <c r="N13" s="642"/>
      <c r="P13" s="10"/>
    </row>
    <row r="14" spans="1:18" s="2" customFormat="1" ht="30" customHeight="1" x14ac:dyDescent="0.2">
      <c r="A14" s="33"/>
      <c r="B14" s="420"/>
      <c r="C14" s="567"/>
      <c r="D14" s="646"/>
      <c r="E14" s="476"/>
      <c r="F14" s="431"/>
      <c r="G14" s="450"/>
      <c r="H14" s="477"/>
      <c r="I14" s="476"/>
      <c r="J14" s="478"/>
      <c r="K14" s="431"/>
      <c r="L14" s="431"/>
      <c r="M14" s="477"/>
      <c r="N14" s="479" t="str">
        <f>IF(AND(ISBLANK(F14),ISBLANK(K14)),"",(IFERROR(E14*VLOOKUP(F14,'Emission Factors &lt;HIDE&gt;'!$C$96:$D$169,2,0)*G14*H14,0) - IFERROR(I14*VLOOKUP(K14,'Emission Factors &lt;HIDE&gt;'!$C$96:$D$169,2,0)*L14*M14,0))/'Definitions -AND- Conversions'!$C$17)</f>
        <v/>
      </c>
      <c r="P14" s="6"/>
    </row>
    <row r="15" spans="1:18" s="2" customFormat="1" ht="30" customHeight="1" x14ac:dyDescent="0.2">
      <c r="A15" s="33"/>
      <c r="B15" s="418"/>
      <c r="C15" s="567"/>
      <c r="D15" s="646"/>
      <c r="E15" s="476"/>
      <c r="F15" s="431"/>
      <c r="G15" s="450"/>
      <c r="H15" s="477"/>
      <c r="I15" s="476"/>
      <c r="J15" s="478"/>
      <c r="K15" s="431"/>
      <c r="L15" s="431"/>
      <c r="M15" s="477"/>
      <c r="N15" s="479" t="str">
        <f>IF(AND(ISBLANK(F15),ISBLANK(K15)),"",(IFERROR(E15*VLOOKUP(F15,'Emission Factors &lt;HIDE&gt;'!$C$96:$D$169,2,0)*G15*H15,0) - IFERROR(I15*VLOOKUP(K15,'Emission Factors &lt;HIDE&gt;'!$C$96:$D$169,2,0)*L15*M15,0))/'Definitions -AND- Conversions'!$C$17)</f>
        <v/>
      </c>
      <c r="P15" s="6"/>
    </row>
    <row r="16" spans="1:18" s="2" customFormat="1" ht="30" customHeight="1" x14ac:dyDescent="0.2">
      <c r="A16" s="33"/>
      <c r="B16" s="418"/>
      <c r="C16" s="567"/>
      <c r="D16" s="646"/>
      <c r="E16" s="476"/>
      <c r="F16" s="431"/>
      <c r="G16" s="450"/>
      <c r="H16" s="477"/>
      <c r="I16" s="476"/>
      <c r="J16" s="478"/>
      <c r="K16" s="431"/>
      <c r="L16" s="431"/>
      <c r="M16" s="477"/>
      <c r="N16" s="479" t="str">
        <f>IF(AND(ISBLANK(F16),ISBLANK(K16)),"",(IFERROR(E16*VLOOKUP(F16,'Emission Factors &lt;HIDE&gt;'!$C$96:$D$169,2,0)*G16*H16,0) - IFERROR(I16*VLOOKUP(K16,'Emission Factors &lt;HIDE&gt;'!$C$96:$D$169,2,0)*L16*M16,0))/'Definitions -AND- Conversions'!$C$17)</f>
        <v/>
      </c>
      <c r="P16" s="6"/>
    </row>
    <row r="17" spans="1:16" s="2" customFormat="1" ht="30" customHeight="1" x14ac:dyDescent="0.2">
      <c r="A17" s="33"/>
      <c r="B17" s="418"/>
      <c r="C17" s="567"/>
      <c r="D17" s="646"/>
      <c r="E17" s="476"/>
      <c r="F17" s="431"/>
      <c r="G17" s="450"/>
      <c r="H17" s="477"/>
      <c r="I17" s="476"/>
      <c r="J17" s="478"/>
      <c r="K17" s="431"/>
      <c r="L17" s="431"/>
      <c r="M17" s="477"/>
      <c r="N17" s="479" t="str">
        <f>IF(AND(ISBLANK(F17),ISBLANK(K17)),"",(IFERROR(E17*VLOOKUP(F17,'Emission Factors &lt;HIDE&gt;'!$C$96:$D$169,2,0)*G17*H17,0) - IFERROR(I17*VLOOKUP(K17,'Emission Factors &lt;HIDE&gt;'!$C$96:$D$169,2,0)*L17*M17,0))/'Definitions -AND- Conversions'!$C$17)</f>
        <v/>
      </c>
      <c r="P17" s="6"/>
    </row>
    <row r="18" spans="1:16" s="2" customFormat="1" ht="30" customHeight="1" x14ac:dyDescent="0.2">
      <c r="A18" s="33"/>
      <c r="B18" s="418"/>
      <c r="C18" s="567"/>
      <c r="D18" s="646"/>
      <c r="E18" s="476"/>
      <c r="F18" s="431"/>
      <c r="G18" s="450"/>
      <c r="H18" s="477"/>
      <c r="I18" s="476"/>
      <c r="J18" s="478"/>
      <c r="K18" s="431"/>
      <c r="L18" s="431"/>
      <c r="M18" s="477"/>
      <c r="N18" s="479" t="str">
        <f>IF(AND(ISBLANK(F18),ISBLANK(K18)),"",(IFERROR(E18*VLOOKUP(F18,'Emission Factors &lt;HIDE&gt;'!$C$96:$D$169,2,0)*G18*H18,0) - IFERROR(I18*VLOOKUP(K18,'Emission Factors &lt;HIDE&gt;'!$C$96:$D$169,2,0)*L18*M18,0))/'Definitions -AND- Conversions'!$C$17)</f>
        <v/>
      </c>
      <c r="P18" s="6"/>
    </row>
    <row r="19" spans="1:16" s="2" customFormat="1" ht="30" customHeight="1" x14ac:dyDescent="0.2">
      <c r="A19" s="33"/>
      <c r="B19" s="418"/>
      <c r="C19" s="567"/>
      <c r="D19" s="646"/>
      <c r="E19" s="476"/>
      <c r="F19" s="431"/>
      <c r="G19" s="450"/>
      <c r="H19" s="477"/>
      <c r="I19" s="476"/>
      <c r="J19" s="478"/>
      <c r="K19" s="431"/>
      <c r="L19" s="431"/>
      <c r="M19" s="477"/>
      <c r="N19" s="479" t="str">
        <f>IF(AND(ISBLANK(F19),ISBLANK(K19)),"",(IFERROR(E19*VLOOKUP(F19,'Emission Factors &lt;HIDE&gt;'!$C$96:$D$169,2,0)*G19*H19,0) - IFERROR(I19*VLOOKUP(K19,'Emission Factors &lt;HIDE&gt;'!$C$96:$D$169,2,0)*L19*M19,0))/'Definitions -AND- Conversions'!$C$17)</f>
        <v/>
      </c>
      <c r="P19" s="6"/>
    </row>
    <row r="20" spans="1:16" s="2" customFormat="1" ht="30" customHeight="1" x14ac:dyDescent="0.2">
      <c r="A20" s="33"/>
      <c r="B20" s="418"/>
      <c r="C20" s="567"/>
      <c r="D20" s="646"/>
      <c r="E20" s="476"/>
      <c r="F20" s="431"/>
      <c r="G20" s="450"/>
      <c r="H20" s="477"/>
      <c r="I20" s="476"/>
      <c r="J20" s="478"/>
      <c r="K20" s="431"/>
      <c r="L20" s="431"/>
      <c r="M20" s="477"/>
      <c r="N20" s="479" t="str">
        <f>IF(AND(ISBLANK(F20),ISBLANK(K20)),"",(IFERROR(E20*VLOOKUP(F20,'Emission Factors &lt;HIDE&gt;'!$C$96:$D$169,2,0)*G20*H20,0) - IFERROR(I20*VLOOKUP(K20,'Emission Factors &lt;HIDE&gt;'!$C$96:$D$169,2,0)*L20*M20,0))/'Definitions -AND- Conversions'!$C$17)</f>
        <v/>
      </c>
      <c r="P20" s="6"/>
    </row>
    <row r="21" spans="1:16" s="2" customFormat="1" ht="30" customHeight="1" x14ac:dyDescent="0.2">
      <c r="A21" s="33"/>
      <c r="B21" s="418"/>
      <c r="C21" s="567"/>
      <c r="D21" s="646"/>
      <c r="E21" s="476"/>
      <c r="F21" s="431"/>
      <c r="G21" s="450"/>
      <c r="H21" s="477"/>
      <c r="I21" s="476"/>
      <c r="J21" s="478"/>
      <c r="K21" s="431"/>
      <c r="L21" s="431"/>
      <c r="M21" s="477"/>
      <c r="N21" s="479" t="str">
        <f>IF(AND(ISBLANK(F21),ISBLANK(K21)),"",(IFERROR(E21*VLOOKUP(F21,'Emission Factors &lt;HIDE&gt;'!$C$96:$D$169,2,0)*G21*H21,0) - IFERROR(I21*VLOOKUP(K21,'Emission Factors &lt;HIDE&gt;'!$C$96:$D$169,2,0)*L21*M21,0))/'Definitions -AND- Conversions'!$C$17)</f>
        <v/>
      </c>
      <c r="P21" s="6"/>
    </row>
    <row r="22" spans="1:16" s="2" customFormat="1" ht="30" customHeight="1" x14ac:dyDescent="0.2">
      <c r="A22" s="33"/>
      <c r="B22" s="418"/>
      <c r="C22" s="567"/>
      <c r="D22" s="646"/>
      <c r="E22" s="476"/>
      <c r="F22" s="431"/>
      <c r="G22" s="450"/>
      <c r="H22" s="477"/>
      <c r="I22" s="476"/>
      <c r="J22" s="478"/>
      <c r="K22" s="431"/>
      <c r="L22" s="431"/>
      <c r="M22" s="477"/>
      <c r="N22" s="479" t="str">
        <f>IF(AND(ISBLANK(F22),ISBLANK(K22)),"",(IFERROR(E22*VLOOKUP(F22,'Emission Factors &lt;HIDE&gt;'!$C$96:$D$169,2,0)*G22*H22,0) - IFERROR(I22*VLOOKUP(K22,'Emission Factors &lt;HIDE&gt;'!$C$96:$D$169,2,0)*L22*M22,0))/'Definitions -AND- Conversions'!$C$17)</f>
        <v/>
      </c>
      <c r="P22" s="6"/>
    </row>
    <row r="23" spans="1:16" s="2" customFormat="1" ht="30" customHeight="1" x14ac:dyDescent="0.2">
      <c r="A23" s="33"/>
      <c r="B23" s="418"/>
      <c r="C23" s="567"/>
      <c r="D23" s="646"/>
      <c r="E23" s="476"/>
      <c r="F23" s="431"/>
      <c r="G23" s="450"/>
      <c r="H23" s="477"/>
      <c r="I23" s="476"/>
      <c r="J23" s="478"/>
      <c r="K23" s="431"/>
      <c r="L23" s="431"/>
      <c r="M23" s="477"/>
      <c r="N23" s="479" t="str">
        <f>IF(AND(ISBLANK(F23),ISBLANK(K23)),"",(IFERROR(E23*VLOOKUP(F23,'Emission Factors &lt;HIDE&gt;'!$C$96:$D$169,2,0)*G23*H23,0) - IFERROR(I23*VLOOKUP(K23,'Emission Factors &lt;HIDE&gt;'!$C$96:$D$169,2,0)*L23*M23,0))/'Definitions -AND- Conversions'!$C$17)</f>
        <v/>
      </c>
      <c r="P23" s="6"/>
    </row>
    <row r="24" spans="1:16" s="2" customFormat="1" ht="30" customHeight="1" x14ac:dyDescent="0.2">
      <c r="A24" s="33"/>
      <c r="B24" s="418"/>
      <c r="C24" s="567"/>
      <c r="D24" s="646"/>
      <c r="E24" s="476"/>
      <c r="F24" s="431"/>
      <c r="G24" s="450"/>
      <c r="H24" s="477"/>
      <c r="I24" s="476"/>
      <c r="J24" s="478"/>
      <c r="K24" s="431"/>
      <c r="L24" s="431"/>
      <c r="M24" s="477"/>
      <c r="N24" s="479" t="str">
        <f>IF(AND(ISBLANK(F24),ISBLANK(K24)),"",(IFERROR(E24*VLOOKUP(F24,'Emission Factors &lt;HIDE&gt;'!$C$96:$D$169,2,0)*G24*H24,0) - IFERROR(I24*VLOOKUP(K24,'Emission Factors &lt;HIDE&gt;'!$C$96:$D$169,2,0)*L24*M24,0))/'Definitions -AND- Conversions'!$C$17)</f>
        <v/>
      </c>
      <c r="P24" s="6"/>
    </row>
    <row r="25" spans="1:16" s="2" customFormat="1" ht="30" customHeight="1" x14ac:dyDescent="0.2">
      <c r="A25" s="33"/>
      <c r="B25" s="418"/>
      <c r="C25" s="567"/>
      <c r="D25" s="646"/>
      <c r="E25" s="476"/>
      <c r="F25" s="431"/>
      <c r="G25" s="450"/>
      <c r="H25" s="477"/>
      <c r="I25" s="476"/>
      <c r="J25" s="478"/>
      <c r="K25" s="431"/>
      <c r="L25" s="431"/>
      <c r="M25" s="477"/>
      <c r="N25" s="479" t="str">
        <f>IF(AND(ISBLANK(F25),ISBLANK(K25)),"",(IFERROR(E25*VLOOKUP(F25,'Emission Factors &lt;HIDE&gt;'!$C$96:$D$169,2,0)*G25*H25,0) - IFERROR(I25*VLOOKUP(K25,'Emission Factors &lt;HIDE&gt;'!$C$96:$D$169,2,0)*L25*M25,0))/'Definitions -AND- Conversions'!$C$17)</f>
        <v/>
      </c>
      <c r="P25" s="6"/>
    </row>
    <row r="26" spans="1:16" s="2" customFormat="1" ht="30" customHeight="1" x14ac:dyDescent="0.2">
      <c r="A26" s="33"/>
      <c r="B26" s="418"/>
      <c r="C26" s="567"/>
      <c r="D26" s="646"/>
      <c r="E26" s="476"/>
      <c r="F26" s="431"/>
      <c r="G26" s="450"/>
      <c r="H26" s="477"/>
      <c r="I26" s="476"/>
      <c r="J26" s="478"/>
      <c r="K26" s="431"/>
      <c r="L26" s="431"/>
      <c r="M26" s="477"/>
      <c r="N26" s="479" t="str">
        <f>IF(AND(ISBLANK(F26),ISBLANK(K26)),"",(IFERROR(E26*VLOOKUP(F26,'Emission Factors &lt;HIDE&gt;'!$C$96:$D$169,2,0)*G26*H26,0) - IFERROR(I26*VLOOKUP(K26,'Emission Factors &lt;HIDE&gt;'!$C$96:$D$169,2,0)*L26*M26,0))/'Definitions -AND- Conversions'!$C$17)</f>
        <v/>
      </c>
      <c r="P26" s="6"/>
    </row>
    <row r="27" spans="1:16" s="2" customFormat="1" ht="30" customHeight="1" x14ac:dyDescent="0.2">
      <c r="A27" s="33"/>
      <c r="B27" s="418"/>
      <c r="C27" s="567"/>
      <c r="D27" s="646"/>
      <c r="E27" s="476"/>
      <c r="F27" s="431"/>
      <c r="G27" s="450"/>
      <c r="H27" s="477"/>
      <c r="I27" s="476"/>
      <c r="J27" s="478"/>
      <c r="K27" s="431"/>
      <c r="L27" s="431"/>
      <c r="M27" s="477"/>
      <c r="N27" s="479" t="str">
        <f>IF(AND(ISBLANK(F27),ISBLANK(K27)),"",(IFERROR(E27*VLOOKUP(F27,'Emission Factors &lt;HIDE&gt;'!$C$96:$D$169,2,0)*G27*H27,0) - IFERROR(I27*VLOOKUP(K27,'Emission Factors &lt;HIDE&gt;'!$C$96:$D$169,2,0)*L27*M27,0))/'Definitions -AND- Conversions'!$C$17)</f>
        <v/>
      </c>
      <c r="P27" s="6"/>
    </row>
    <row r="28" spans="1:16" s="2" customFormat="1" ht="30" customHeight="1" x14ac:dyDescent="0.2">
      <c r="A28" s="33"/>
      <c r="B28" s="418"/>
      <c r="C28" s="567"/>
      <c r="D28" s="646"/>
      <c r="E28" s="476"/>
      <c r="F28" s="431"/>
      <c r="G28" s="450"/>
      <c r="H28" s="477"/>
      <c r="I28" s="476"/>
      <c r="J28" s="478"/>
      <c r="K28" s="431"/>
      <c r="L28" s="431"/>
      <c r="M28" s="477"/>
      <c r="N28" s="479" t="str">
        <f>IF(AND(ISBLANK(F28),ISBLANK(K28)),"",(IFERROR(E28*VLOOKUP(F28,'Emission Factors &lt;HIDE&gt;'!$C$96:$D$169,2,0)*G28*H28,0) - IFERROR(I28*VLOOKUP(K28,'Emission Factors &lt;HIDE&gt;'!$C$96:$D$169,2,0)*L28*M28,0))/'Definitions -AND- Conversions'!$C$17)</f>
        <v/>
      </c>
      <c r="P28" s="6"/>
    </row>
    <row r="29" spans="1:16" s="2" customFormat="1" ht="30" customHeight="1" x14ac:dyDescent="0.2">
      <c r="A29" s="33"/>
      <c r="B29" s="418"/>
      <c r="C29" s="567"/>
      <c r="D29" s="646"/>
      <c r="E29" s="476"/>
      <c r="F29" s="431"/>
      <c r="G29" s="450"/>
      <c r="H29" s="477"/>
      <c r="I29" s="476"/>
      <c r="J29" s="478"/>
      <c r="K29" s="431"/>
      <c r="L29" s="431"/>
      <c r="M29" s="477"/>
      <c r="N29" s="479" t="str">
        <f>IF(AND(ISBLANK(F29),ISBLANK(K29)),"",(IFERROR(E29*VLOOKUP(F29,'Emission Factors &lt;HIDE&gt;'!$C$96:$D$169,2,0)*G29*H29,0) - IFERROR(I29*VLOOKUP(K29,'Emission Factors &lt;HIDE&gt;'!$C$96:$D$169,2,0)*L29*M29,0))/'Definitions -AND- Conversions'!$C$17)</f>
        <v/>
      </c>
      <c r="P29" s="6"/>
    </row>
    <row r="30" spans="1:16" s="2" customFormat="1" ht="30" customHeight="1" x14ac:dyDescent="0.2">
      <c r="A30" s="33"/>
      <c r="B30" s="418"/>
      <c r="C30" s="567"/>
      <c r="D30" s="646"/>
      <c r="E30" s="476"/>
      <c r="F30" s="431"/>
      <c r="G30" s="450"/>
      <c r="H30" s="477"/>
      <c r="I30" s="476"/>
      <c r="J30" s="478"/>
      <c r="K30" s="431"/>
      <c r="L30" s="431"/>
      <c r="M30" s="477"/>
      <c r="N30" s="479" t="str">
        <f>IF(AND(ISBLANK(F30),ISBLANK(K30)),"",(IFERROR(E30*VLOOKUP(F30,'Emission Factors &lt;HIDE&gt;'!$C$96:$D$169,2,0)*G30*H30,0) - IFERROR(I30*VLOOKUP(K30,'Emission Factors &lt;HIDE&gt;'!$C$96:$D$169,2,0)*L30*M30,0))/'Definitions -AND- Conversions'!$C$17)</f>
        <v/>
      </c>
      <c r="P30" s="6"/>
    </row>
    <row r="31" spans="1:16" s="2" customFormat="1" ht="30" customHeight="1" x14ac:dyDescent="0.2">
      <c r="A31" s="33"/>
      <c r="B31" s="418"/>
      <c r="C31" s="567"/>
      <c r="D31" s="646"/>
      <c r="E31" s="476"/>
      <c r="F31" s="431"/>
      <c r="G31" s="450"/>
      <c r="H31" s="477"/>
      <c r="I31" s="476"/>
      <c r="J31" s="478"/>
      <c r="K31" s="431"/>
      <c r="L31" s="431"/>
      <c r="M31" s="477"/>
      <c r="N31" s="479" t="str">
        <f>IF(AND(ISBLANK(F31),ISBLANK(K31)),"",(IFERROR(E31*VLOOKUP(F31,'Emission Factors &lt;HIDE&gt;'!$C$96:$D$169,2,0)*G31*H31,0) - IFERROR(I31*VLOOKUP(K31,'Emission Factors &lt;HIDE&gt;'!$C$96:$D$169,2,0)*L31*M31,0))/'Definitions -AND- Conversions'!$C$17)</f>
        <v/>
      </c>
      <c r="P31" s="6"/>
    </row>
    <row r="32" spans="1:16" s="2" customFormat="1" ht="30" customHeight="1" x14ac:dyDescent="0.2">
      <c r="A32" s="33"/>
      <c r="B32" s="418"/>
      <c r="C32" s="567"/>
      <c r="D32" s="646"/>
      <c r="E32" s="480"/>
      <c r="F32" s="431"/>
      <c r="G32" s="481"/>
      <c r="H32" s="482"/>
      <c r="I32" s="480"/>
      <c r="J32" s="483"/>
      <c r="K32" s="431"/>
      <c r="L32" s="484"/>
      <c r="M32" s="482"/>
      <c r="N32" s="479" t="str">
        <f>IF(AND(ISBLANK(F32),ISBLANK(K32)),"",(IFERROR(E32*VLOOKUP(F32,'Emission Factors &lt;HIDE&gt;'!$C$96:$D$169,2,0)*G32*H32,0) - IFERROR(I32*VLOOKUP(K32,'Emission Factors &lt;HIDE&gt;'!$C$96:$D$169,2,0)*L32*M32,0))/'Definitions -AND- Conversions'!$C$17)</f>
        <v/>
      </c>
      <c r="P32" s="7"/>
    </row>
    <row r="33" spans="1:16" s="2" customFormat="1" ht="30" customHeight="1" thickBot="1" x14ac:dyDescent="0.25">
      <c r="A33" s="33"/>
      <c r="B33" s="438"/>
      <c r="C33" s="647"/>
      <c r="D33" s="648"/>
      <c r="E33" s="485"/>
      <c r="F33" s="435"/>
      <c r="G33" s="461"/>
      <c r="H33" s="486"/>
      <c r="I33" s="485"/>
      <c r="J33" s="487"/>
      <c r="K33" s="435"/>
      <c r="L33" s="435"/>
      <c r="M33" s="486"/>
      <c r="N33" s="488" t="str">
        <f>IF(AND(ISBLANK(F33),ISBLANK(K33)),"",(IFERROR(E33*VLOOKUP(F33,'Emission Factors &lt;HIDE&gt;'!$C$96:$D$169,2,0)*G33*H33,0) - IFERROR(I33*VLOOKUP(K33,'Emission Factors &lt;HIDE&gt;'!$C$96:$D$169,2,0)*L33*M33,0))/'Definitions -AND- Conversions'!$C$17)</f>
        <v/>
      </c>
      <c r="P33" s="7"/>
    </row>
    <row r="34" spans="1:16" s="2" customFormat="1" ht="15" customHeight="1" x14ac:dyDescent="0.2"/>
    <row r="35" spans="1:16" s="2" customFormat="1" ht="15" customHeight="1" x14ac:dyDescent="0.2"/>
    <row r="36" spans="1:16" s="2" customFormat="1" ht="15" customHeight="1" x14ac:dyDescent="0.2"/>
    <row r="37" spans="1:16" s="2" customFormat="1" ht="15" customHeight="1" x14ac:dyDescent="0.2"/>
    <row r="38" spans="1:16" s="2" customFormat="1" ht="15" customHeight="1" x14ac:dyDescent="0.2"/>
    <row r="39" spans="1:16" s="2" customFormat="1" ht="15" customHeight="1" x14ac:dyDescent="0.2"/>
    <row r="40" spans="1:16" s="2" customFormat="1" ht="15" customHeight="1" x14ac:dyDescent="0.2"/>
    <row r="41" spans="1:16" s="2" customFormat="1" ht="15" customHeight="1" x14ac:dyDescent="0.2"/>
    <row r="42" spans="1:16" s="2" customFormat="1" ht="15" customHeight="1" x14ac:dyDescent="0.2"/>
    <row r="43" spans="1:16" s="2" customFormat="1" ht="15" customHeight="1" x14ac:dyDescent="0.2"/>
    <row r="44" spans="1:16" s="2" customFormat="1" ht="15" customHeight="1" x14ac:dyDescent="0.2"/>
    <row r="45" spans="1:16" s="2" customFormat="1" x14ac:dyDescent="0.2"/>
    <row r="46" spans="1:16" s="2" customFormat="1" x14ac:dyDescent="0.2"/>
    <row r="47" spans="1:16" s="2" customFormat="1" x14ac:dyDescent="0.2"/>
    <row r="48" spans="1:16"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sheetData>
  <sheetProtection algorithmName="SHA-512" hashValue="pzGe/ZOveE/mAT6/7a7CHKDXAMxQ0+YabX+fuEfLULsr0F6iDhXZZ3BHmQMYW7OeovvwZhx+t00pPlzwTyMntw==" saltValue="0aXuHRUIlV5kF4dy5Bqebw==" spinCount="100000" sheet="1" objects="1" scenarios="1"/>
  <mergeCells count="35">
    <mergeCell ref="C25:D25"/>
    <mergeCell ref="C32:D32"/>
    <mergeCell ref="C33:D33"/>
    <mergeCell ref="C26:D26"/>
    <mergeCell ref="C14:D14"/>
    <mergeCell ref="C15:D15"/>
    <mergeCell ref="C31:D31"/>
    <mergeCell ref="C28:D28"/>
    <mergeCell ref="C29:D29"/>
    <mergeCell ref="C30:D30"/>
    <mergeCell ref="C27:D27"/>
    <mergeCell ref="C16:D16"/>
    <mergeCell ref="C17:D17"/>
    <mergeCell ref="C18:D18"/>
    <mergeCell ref="C19:D19"/>
    <mergeCell ref="C20:D20"/>
    <mergeCell ref="C21:D21"/>
    <mergeCell ref="C22:D22"/>
    <mergeCell ref="C23:D23"/>
    <mergeCell ref="C24:D24"/>
    <mergeCell ref="B12:D12"/>
    <mergeCell ref="E12:H12"/>
    <mergeCell ref="I12:M12"/>
    <mergeCell ref="N12:N13"/>
    <mergeCell ref="C13:D13"/>
    <mergeCell ref="H5:I5"/>
    <mergeCell ref="A7:F7"/>
    <mergeCell ref="B10:F10"/>
    <mergeCell ref="A5:F5"/>
    <mergeCell ref="A1:F1"/>
    <mergeCell ref="G2:I2"/>
    <mergeCell ref="A3:F3"/>
    <mergeCell ref="H3:I3"/>
    <mergeCell ref="A4:F4"/>
    <mergeCell ref="H4:I4"/>
  </mergeCells>
  <conditionalFormatting sqref="P14:P33 C14:C33 E14:N33">
    <cfRule type="expression" dxfId="94" priority="18">
      <formula>ISBLANK($B14)</formula>
    </cfRule>
  </conditionalFormatting>
  <conditionalFormatting sqref="B15:B33">
    <cfRule type="expression" dxfId="93" priority="17">
      <formula>ISBLANK(B14)</formula>
    </cfRule>
  </conditionalFormatting>
  <conditionalFormatting sqref="B31">
    <cfRule type="expression" dxfId="92" priority="64">
      <formula>ISBLANK(B15)</formula>
    </cfRule>
  </conditionalFormatting>
  <conditionalFormatting sqref="B26">
    <cfRule type="expression" dxfId="91" priority="68">
      <formula>ISBLANK(B15)</formula>
    </cfRule>
  </conditionalFormatting>
  <dataValidations count="3">
    <dataValidation type="decimal" allowBlank="1" showInputMessage="1" showErrorMessage="1" errorTitle="Invalid Input" error="Input must be between 0% and 100%." promptTitle="Use:" prompt="If unknown, can use default 16.6%" sqref="P14:P33 M14:M33 J14:J33 H14:H33">
      <formula1>0</formula1>
      <formula2>1</formula2>
    </dataValidation>
    <dataValidation type="decimal" operator="greaterThanOrEqual" allowBlank="1" showInputMessage="1" showErrorMessage="1" errorTitle="Invalid Input" error="Input must be a number greater than 0." sqref="G14:G33 L14:L33">
      <formula1>0</formula1>
    </dataValidation>
    <dataValidation type="decimal" operator="greaterThanOrEqual" allowBlank="1" showInputMessage="1" showErrorMessage="1" errorTitle="Invalid Input" error="Input must be a number greater than 0." promptTitle="Note:" prompt="If the type or size of two or more components vary, an additional row(s) must be used" sqref="E14:E33 I14:I33">
      <formula1>0</formula1>
    </dataValidation>
  </dataValidations>
  <hyperlinks>
    <hyperlink ref="B10:F10" r:id="rId1" tooltip="Link to User Guide" display="https://ww3.arb.ca.gov/cc/capandtrade/auctionproceeds/cec_fpip_finaluserguide_v1-1_2019-10-01.pdf"/>
  </hyperlinks>
  <pageMargins left="0.7" right="0.7" top="0.98479166666666662" bottom="0.75" header="0.3" footer="0.3"/>
  <pageSetup scale="71" fitToHeight="0" orientation="landscape" r:id="rId2"/>
  <headerFooter>
    <oddHeader>&amp;C&amp;G</oddHeader>
    <oddFooter>&amp;L&amp;"Avenir LT Std 35 Light,Regular"&amp;12&amp;K000000FINAL October 1, 2019&amp;C&amp;"Avenir LT Std 35 Light,Regular"&amp;12Page &amp;P of &amp;N&amp;R&amp;"Avenir LT Std 35 Light,Regular"&amp;12&amp;K000000&amp;A</oddFooter>
  </headerFooter>
  <drawing r:id="rId3"/>
  <legacyDrawingHF r:id="rId4"/>
  <extLst>
    <ext xmlns:x14="http://schemas.microsoft.com/office/spreadsheetml/2009/9/main" uri="{CCE6A557-97BC-4b89-ADB6-D9C93CAAB3DF}">
      <x14:dataValidations xmlns:xm="http://schemas.microsoft.com/office/excel/2006/main" count="3">
        <x14:dataValidation type="list" operator="greaterThanOrEqual" allowBlank="1" showInputMessage="1" showErrorMessage="1" errorTitle="Invalid Input" error="Input must be a number greater than 0.">
          <x14:formula1>
            <xm:f>'Emission Factors &lt;HIDE&gt;'!$C$96:$C$169</xm:f>
          </x14:formula1>
          <xm:sqref>K14:K33</xm:sqref>
        </x14:dataValidation>
        <x14:dataValidation type="list" allowBlank="1" showInputMessage="1" showErrorMessage="1">
          <x14:formula1>
            <xm:f>'Defaults &lt;HIDE&gt;'!$F$36:$F$37</xm:f>
          </x14:formula1>
          <xm:sqref>B14:B33</xm:sqref>
        </x14:dataValidation>
        <x14:dataValidation type="list" operator="greaterThanOrEqual" allowBlank="1" showInputMessage="1" showErrorMessage="1" errorTitle="Invalid Input" error="Input must be a number greater than 0.">
          <x14:formula1>
            <xm:f>'Emission Factors &lt;HIDE&gt;'!$C$96:$C$169</xm:f>
          </x14:formula1>
          <xm:sqref>F14:F33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R59"/>
  <sheetViews>
    <sheetView showGridLines="0" showRowColHeaders="0" zoomScaleNormal="100" workbookViewId="0">
      <selection activeCell="B12" sqref="B12:G12"/>
    </sheetView>
  </sheetViews>
  <sheetFormatPr defaultColWidth="9.140625" defaultRowHeight="15" x14ac:dyDescent="0.25"/>
  <cols>
    <col min="1" max="1" width="2.85546875" style="81" customWidth="1"/>
    <col min="2" max="3" width="26.42578125" style="81" customWidth="1"/>
    <col min="4" max="4" width="38.140625" style="81" customWidth="1"/>
    <col min="5" max="5" width="17.7109375" style="81" customWidth="1"/>
    <col min="6" max="6" width="31.28515625" style="81" customWidth="1"/>
    <col min="7" max="7" width="60.140625" style="81" customWidth="1"/>
    <col min="8" max="8" width="2.85546875" style="81" customWidth="1"/>
    <col min="9" max="13" width="9.140625" style="81"/>
    <col min="14" max="14" width="9.140625" style="81" customWidth="1"/>
    <col min="15" max="16384" width="9.140625" style="81"/>
  </cols>
  <sheetData>
    <row r="1" spans="1:18" ht="18.75" customHeight="1" x14ac:dyDescent="0.25">
      <c r="A1" s="639" t="s">
        <v>0</v>
      </c>
      <c r="B1" s="639"/>
      <c r="C1" s="639"/>
      <c r="D1" s="639"/>
      <c r="E1" s="639"/>
      <c r="F1" s="639"/>
      <c r="G1" s="322"/>
    </row>
    <row r="2" spans="1:18" ht="15" customHeight="1" x14ac:dyDescent="0.25">
      <c r="A2" s="649"/>
      <c r="B2" s="649"/>
      <c r="C2" s="649"/>
      <c r="D2" s="649"/>
      <c r="E2" s="649"/>
      <c r="F2" s="649"/>
      <c r="G2" s="323"/>
    </row>
    <row r="3" spans="1:18" ht="18.75" customHeight="1" x14ac:dyDescent="0.25">
      <c r="A3" s="639" t="s">
        <v>1</v>
      </c>
      <c r="B3" s="639"/>
      <c r="C3" s="639"/>
      <c r="D3" s="639"/>
      <c r="E3" s="639"/>
      <c r="F3" s="639"/>
      <c r="G3" s="322"/>
    </row>
    <row r="4" spans="1:18" ht="18.75" customHeight="1" x14ac:dyDescent="0.25">
      <c r="A4" s="640" t="s">
        <v>48</v>
      </c>
      <c r="B4" s="640"/>
      <c r="C4" s="640"/>
      <c r="D4" s="640"/>
      <c r="E4" s="640"/>
      <c r="F4" s="640"/>
      <c r="G4" s="324"/>
    </row>
    <row r="5" spans="1:18" ht="15" customHeight="1" x14ac:dyDescent="0.25">
      <c r="A5" s="645" t="s">
        <v>604</v>
      </c>
      <c r="B5" s="645"/>
      <c r="C5" s="645"/>
      <c r="D5" s="645"/>
      <c r="E5" s="645"/>
      <c r="F5" s="645"/>
      <c r="G5" s="323"/>
    </row>
    <row r="6" spans="1:18" ht="15" customHeight="1" x14ac:dyDescent="0.25">
      <c r="A6" s="374"/>
      <c r="B6" s="374"/>
      <c r="C6" s="374"/>
      <c r="D6" s="374"/>
      <c r="E6" s="374"/>
      <c r="F6" s="374"/>
      <c r="G6" s="361"/>
    </row>
    <row r="7" spans="1:18" ht="18.75" customHeight="1" x14ac:dyDescent="0.25">
      <c r="A7" s="639" t="s">
        <v>2</v>
      </c>
      <c r="B7" s="639"/>
      <c r="C7" s="639"/>
      <c r="D7" s="639"/>
      <c r="E7" s="639"/>
      <c r="F7" s="639"/>
      <c r="G7" s="322"/>
    </row>
    <row r="8" spans="1:18" ht="15" customHeight="1" x14ac:dyDescent="0.25"/>
    <row r="9" spans="1:18" ht="15" customHeight="1" x14ac:dyDescent="0.25">
      <c r="A9" s="188"/>
      <c r="B9" s="339" t="s">
        <v>14</v>
      </c>
      <c r="C9" s="339"/>
      <c r="D9" s="339"/>
      <c r="E9" s="339"/>
      <c r="F9" s="339"/>
      <c r="G9" s="339"/>
    </row>
    <row r="10" spans="1:18" ht="30" customHeight="1" x14ac:dyDescent="0.25">
      <c r="B10" s="824" t="s">
        <v>646</v>
      </c>
      <c r="C10" s="825"/>
      <c r="D10" s="825"/>
      <c r="E10" s="825"/>
      <c r="F10" s="826"/>
      <c r="G10" s="347"/>
      <c r="H10" s="347"/>
      <c r="I10" s="347"/>
      <c r="J10" s="347"/>
      <c r="K10" s="347"/>
      <c r="L10" s="347"/>
      <c r="M10" s="347"/>
      <c r="N10" s="347"/>
      <c r="O10" s="347"/>
      <c r="P10" s="347"/>
      <c r="Q10" s="347"/>
      <c r="R10" s="347"/>
    </row>
    <row r="11" spans="1:18" ht="15" customHeight="1" x14ac:dyDescent="0.25">
      <c r="B11" s="348"/>
      <c r="C11" s="348"/>
      <c r="D11" s="348"/>
      <c r="E11" s="348"/>
      <c r="F11" s="348"/>
      <c r="G11" s="348"/>
    </row>
    <row r="12" spans="1:18" ht="79.5" customHeight="1" x14ac:dyDescent="0.25">
      <c r="A12" s="318"/>
      <c r="B12" s="653" t="s">
        <v>478</v>
      </c>
      <c r="C12" s="654"/>
      <c r="D12" s="654"/>
      <c r="E12" s="654"/>
      <c r="F12" s="654"/>
      <c r="G12" s="655"/>
    </row>
    <row r="13" spans="1:18" ht="15" customHeight="1" x14ac:dyDescent="0.25">
      <c r="A13" s="318"/>
      <c r="B13" s="658" t="s">
        <v>515</v>
      </c>
      <c r="C13" s="659"/>
      <c r="D13" s="659"/>
      <c r="E13" s="659"/>
      <c r="F13" s="659"/>
      <c r="G13" s="660"/>
    </row>
    <row r="14" spans="1:18" ht="15" customHeight="1" x14ac:dyDescent="0.25">
      <c r="A14" s="318"/>
      <c r="B14" s="187"/>
    </row>
    <row r="15" spans="1:18" ht="18.75" customHeight="1" x14ac:dyDescent="0.25">
      <c r="A15" s="318"/>
      <c r="B15" s="656" t="s">
        <v>211</v>
      </c>
      <c r="C15" s="656"/>
      <c r="D15" s="656"/>
      <c r="E15" s="349" t="s">
        <v>102</v>
      </c>
      <c r="F15" s="350" t="s">
        <v>101</v>
      </c>
      <c r="G15" s="350" t="s">
        <v>212</v>
      </c>
    </row>
    <row r="16" spans="1:18" ht="18.75" customHeight="1" x14ac:dyDescent="0.25">
      <c r="A16" s="318"/>
      <c r="B16" s="657" t="s">
        <v>213</v>
      </c>
      <c r="C16" s="657"/>
      <c r="D16" s="657"/>
      <c r="E16" s="657"/>
      <c r="F16" s="657"/>
      <c r="G16" s="657"/>
    </row>
    <row r="17" spans="1:7" ht="35.1" customHeight="1" x14ac:dyDescent="0.25">
      <c r="A17" s="318"/>
      <c r="B17" s="650" t="s">
        <v>105</v>
      </c>
      <c r="C17" s="651"/>
      <c r="D17" s="652"/>
      <c r="E17" s="351" t="s">
        <v>249</v>
      </c>
      <c r="F17" s="351" t="s">
        <v>42</v>
      </c>
      <c r="G17" s="352" t="s">
        <v>214</v>
      </c>
    </row>
    <row r="18" spans="1:7" ht="35.1" customHeight="1" x14ac:dyDescent="0.25">
      <c r="A18" s="318"/>
      <c r="B18" s="650" t="s">
        <v>106</v>
      </c>
      <c r="C18" s="651"/>
      <c r="D18" s="652"/>
      <c r="E18" s="351" t="s">
        <v>42</v>
      </c>
      <c r="F18" s="27"/>
      <c r="G18" s="352" t="s">
        <v>215</v>
      </c>
    </row>
    <row r="19" spans="1:7" ht="18.75" customHeight="1" x14ac:dyDescent="0.25">
      <c r="B19" s="656" t="s">
        <v>211</v>
      </c>
      <c r="C19" s="656"/>
      <c r="D19" s="656"/>
      <c r="E19" s="349" t="s">
        <v>102</v>
      </c>
      <c r="F19" s="349" t="s">
        <v>101</v>
      </c>
      <c r="G19" s="349" t="s">
        <v>216</v>
      </c>
    </row>
    <row r="20" spans="1:7" ht="35.1" customHeight="1" x14ac:dyDescent="0.25">
      <c r="B20" s="661" t="s">
        <v>217</v>
      </c>
      <c r="C20" s="662"/>
      <c r="D20" s="662"/>
      <c r="E20" s="662"/>
      <c r="F20" s="662"/>
      <c r="G20" s="662"/>
    </row>
    <row r="21" spans="1:7" ht="72" customHeight="1" x14ac:dyDescent="0.25">
      <c r="A21" s="340"/>
      <c r="B21" s="663" t="s">
        <v>523</v>
      </c>
      <c r="C21" s="663"/>
      <c r="D21" s="663"/>
      <c r="E21" s="351" t="s">
        <v>42</v>
      </c>
      <c r="F21" s="29"/>
      <c r="G21" s="30"/>
    </row>
    <row r="22" spans="1:7" ht="34.5" customHeight="1" x14ac:dyDescent="0.25">
      <c r="A22" s="340"/>
      <c r="B22" s="664" t="s">
        <v>107</v>
      </c>
      <c r="C22" s="664"/>
      <c r="D22" s="664"/>
      <c r="E22" s="351" t="str">
        <f>IF(F18="","No",F18)</f>
        <v>No</v>
      </c>
      <c r="F22" s="27"/>
      <c r="G22" s="31"/>
    </row>
    <row r="23" spans="1:7" ht="35.1" customHeight="1" x14ac:dyDescent="0.25">
      <c r="A23" s="340"/>
      <c r="B23" s="661" t="s">
        <v>218</v>
      </c>
      <c r="C23" s="662"/>
      <c r="D23" s="662"/>
      <c r="E23" s="662"/>
      <c r="F23" s="662"/>
      <c r="G23" s="662"/>
    </row>
    <row r="24" spans="1:7" ht="83.25" customHeight="1" x14ac:dyDescent="0.25">
      <c r="A24" s="353"/>
      <c r="B24" s="664" t="s">
        <v>524</v>
      </c>
      <c r="C24" s="664"/>
      <c r="D24" s="664"/>
      <c r="E24" s="351" t="s">
        <v>42</v>
      </c>
      <c r="F24" s="27"/>
      <c r="G24" s="31"/>
    </row>
    <row r="25" spans="1:7" ht="66.75" customHeight="1" x14ac:dyDescent="0.25">
      <c r="A25" s="354"/>
      <c r="B25" s="665" t="s">
        <v>525</v>
      </c>
      <c r="C25" s="665"/>
      <c r="D25" s="665"/>
      <c r="E25" s="351" t="s">
        <v>42</v>
      </c>
      <c r="F25" s="27"/>
      <c r="G25" s="31"/>
    </row>
    <row r="26" spans="1:7" ht="96.75" customHeight="1" x14ac:dyDescent="0.25">
      <c r="A26" s="344"/>
      <c r="B26" s="663" t="s">
        <v>526</v>
      </c>
      <c r="C26" s="663"/>
      <c r="D26" s="663"/>
      <c r="E26" s="351" t="s">
        <v>42</v>
      </c>
      <c r="F26" s="27"/>
      <c r="G26" s="31"/>
    </row>
    <row r="27" spans="1:7" ht="82.5" customHeight="1" x14ac:dyDescent="0.25">
      <c r="A27" s="344"/>
      <c r="B27" s="663" t="s">
        <v>527</v>
      </c>
      <c r="C27" s="663"/>
      <c r="D27" s="663"/>
      <c r="E27" s="351" t="s">
        <v>42</v>
      </c>
      <c r="F27" s="27"/>
      <c r="G27" s="31"/>
    </row>
    <row r="28" spans="1:7" ht="50.1" customHeight="1" x14ac:dyDescent="0.25">
      <c r="A28" s="344"/>
      <c r="B28" s="661" t="s">
        <v>219</v>
      </c>
      <c r="C28" s="662"/>
      <c r="D28" s="662"/>
      <c r="E28" s="662"/>
      <c r="F28" s="662"/>
      <c r="G28" s="662"/>
    </row>
    <row r="29" spans="1:7" ht="53.25" customHeight="1" x14ac:dyDescent="0.25">
      <c r="A29" s="344"/>
      <c r="B29" s="665" t="s">
        <v>528</v>
      </c>
      <c r="C29" s="665"/>
      <c r="D29" s="665"/>
      <c r="E29" s="351" t="s">
        <v>42</v>
      </c>
      <c r="F29" s="27"/>
      <c r="G29" s="31"/>
    </row>
    <row r="30" spans="1:7" ht="53.25" customHeight="1" x14ac:dyDescent="0.25">
      <c r="A30" s="344"/>
      <c r="B30" s="665" t="s">
        <v>529</v>
      </c>
      <c r="C30" s="665"/>
      <c r="D30" s="665"/>
      <c r="E30" s="351" t="s">
        <v>42</v>
      </c>
      <c r="F30" s="27"/>
      <c r="G30" s="31"/>
    </row>
    <row r="31" spans="1:7" ht="53.25" customHeight="1" x14ac:dyDescent="0.25">
      <c r="A31" s="344"/>
      <c r="B31" s="665" t="s">
        <v>530</v>
      </c>
      <c r="C31" s="665"/>
      <c r="D31" s="665"/>
      <c r="E31" s="351" t="s">
        <v>42</v>
      </c>
      <c r="F31" s="27"/>
      <c r="G31" s="31"/>
    </row>
    <row r="32" spans="1:7" ht="66.75" customHeight="1" x14ac:dyDescent="0.25">
      <c r="A32" s="344"/>
      <c r="B32" s="665" t="s">
        <v>531</v>
      </c>
      <c r="C32" s="665"/>
      <c r="D32" s="665"/>
      <c r="E32" s="351" t="s">
        <v>42</v>
      </c>
      <c r="F32" s="27"/>
      <c r="G32" s="31"/>
    </row>
    <row r="33" spans="1:7" ht="35.1" customHeight="1" x14ac:dyDescent="0.25">
      <c r="A33" s="344"/>
      <c r="B33" s="665" t="s">
        <v>532</v>
      </c>
      <c r="C33" s="665"/>
      <c r="D33" s="665"/>
      <c r="E33" s="351" t="str">
        <f>IF(F18="","No",F18)</f>
        <v>No</v>
      </c>
      <c r="F33" s="27"/>
      <c r="G33" s="31"/>
    </row>
    <row r="34" spans="1:7" ht="35.1" customHeight="1" x14ac:dyDescent="0.25">
      <c r="A34" s="344"/>
      <c r="B34" s="669" t="s">
        <v>533</v>
      </c>
      <c r="C34" s="669"/>
      <c r="D34" s="669"/>
      <c r="E34" s="351" t="str">
        <f>IF(F18="","No",F18)</f>
        <v>No</v>
      </c>
      <c r="F34" s="27"/>
      <c r="G34" s="31"/>
    </row>
    <row r="35" spans="1:7" ht="67.5" customHeight="1" x14ac:dyDescent="0.25">
      <c r="A35" s="344"/>
      <c r="B35" s="665" t="s">
        <v>534</v>
      </c>
      <c r="C35" s="665"/>
      <c r="D35" s="665"/>
      <c r="E35" s="351" t="str">
        <f>IF(F18="","No",F18)</f>
        <v>No</v>
      </c>
      <c r="F35" s="27"/>
      <c r="G35" s="31"/>
    </row>
    <row r="36" spans="1:7" ht="15" customHeight="1" x14ac:dyDescent="0.25">
      <c r="A36" s="344"/>
      <c r="B36" s="344"/>
      <c r="C36" s="344"/>
      <c r="D36" s="344"/>
      <c r="E36" s="344"/>
      <c r="F36" s="344"/>
      <c r="G36" s="344"/>
    </row>
    <row r="37" spans="1:7" ht="15" customHeight="1" x14ac:dyDescent="0.25">
      <c r="A37" s="344"/>
      <c r="B37" s="670" t="s">
        <v>220</v>
      </c>
      <c r="C37" s="670"/>
      <c r="D37" s="670"/>
      <c r="E37" s="670"/>
      <c r="F37" s="344"/>
      <c r="G37" s="344"/>
    </row>
    <row r="38" spans="1:7" ht="15" customHeight="1" x14ac:dyDescent="0.25">
      <c r="A38" s="344"/>
      <c r="B38" s="671" t="s">
        <v>108</v>
      </c>
      <c r="C38" s="671"/>
      <c r="D38" s="671"/>
      <c r="E38" s="355" t="str">
        <f>IF(OR(NOT(OR(F21="", F21="No")), F22="Yes"), "Yes", "No")</f>
        <v>No</v>
      </c>
      <c r="F38" s="344"/>
      <c r="G38" s="344"/>
    </row>
    <row r="39" spans="1:7" ht="15" customHeight="1" x14ac:dyDescent="0.25">
      <c r="A39" s="356"/>
      <c r="B39" s="671" t="s">
        <v>109</v>
      </c>
      <c r="C39" s="671"/>
      <c r="D39" s="671"/>
      <c r="E39" s="357" t="str">
        <f>IF(OR(F24="Yes",F25="Yes",F26="Yes",F27="Yes"),"Yes","No")</f>
        <v>No</v>
      </c>
      <c r="F39" s="356"/>
      <c r="G39" s="356"/>
    </row>
    <row r="40" spans="1:7" ht="15" customHeight="1" x14ac:dyDescent="0.25">
      <c r="A40" s="187"/>
      <c r="B40" s="671" t="s">
        <v>110</v>
      </c>
      <c r="C40" s="671"/>
      <c r="D40" s="671"/>
      <c r="E40" s="358" t="str">
        <f>IF(OR(F29="Yes",F30="Yes",F31="Yes",F32="Yes",F33="Yes",F34="Yes",F35="Yes"),"Yes","No")</f>
        <v>No</v>
      </c>
      <c r="F40" s="187"/>
      <c r="G40" s="187"/>
    </row>
    <row r="41" spans="1:7" ht="15" customHeight="1" x14ac:dyDescent="0.25">
      <c r="A41" s="187"/>
      <c r="B41" s="666" t="s">
        <v>221</v>
      </c>
      <c r="C41" s="667"/>
      <c r="D41" s="668"/>
      <c r="E41" s="359" t="str">
        <f>IF(AND(E38="Yes", E39="Yes", E40="Yes"),"Yes", "No")</f>
        <v>No</v>
      </c>
      <c r="F41" s="187"/>
      <c r="G41" s="187"/>
    </row>
    <row r="42" spans="1:7" ht="15" customHeight="1" x14ac:dyDescent="0.25">
      <c r="A42" s="187"/>
      <c r="B42" s="187"/>
      <c r="C42" s="187"/>
      <c r="D42" s="187"/>
      <c r="E42" s="187"/>
      <c r="F42" s="187"/>
      <c r="G42" s="187"/>
    </row>
    <row r="43" spans="1:7" ht="15" customHeight="1" x14ac:dyDescent="0.25"/>
    <row r="44" spans="1:7" ht="15" customHeight="1" x14ac:dyDescent="0.25"/>
    <row r="45" spans="1:7" ht="15" customHeight="1" x14ac:dyDescent="0.25"/>
    <row r="46" spans="1:7" ht="15" customHeight="1" x14ac:dyDescent="0.25"/>
    <row r="47" spans="1:7" ht="15" customHeight="1" x14ac:dyDescent="0.25"/>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sheetData>
  <sheetProtection algorithmName="SHA-512" hashValue="CfRNYKZuzGXuNCGUq4v1QWaucUf7ioxV19q62sq2xVKognJUKvr2q5ThZgTyB3ZlnexiihI8a4S43XE+8sxnDw==" saltValue="zGWSnT4ZX6cGT6jykG9rnQ==" spinCount="100000" sheet="1" objects="1" scenarios="1"/>
  <mergeCells count="35">
    <mergeCell ref="B41:D41"/>
    <mergeCell ref="B33:D33"/>
    <mergeCell ref="B34:D34"/>
    <mergeCell ref="B29:D29"/>
    <mergeCell ref="B31:D31"/>
    <mergeCell ref="B32:D32"/>
    <mergeCell ref="B30:D30"/>
    <mergeCell ref="B35:D35"/>
    <mergeCell ref="B37:E37"/>
    <mergeCell ref="B38:D38"/>
    <mergeCell ref="B39:D39"/>
    <mergeCell ref="B40:D40"/>
    <mergeCell ref="B28:G28"/>
    <mergeCell ref="B18:D18"/>
    <mergeCell ref="B19:D19"/>
    <mergeCell ref="B20:G20"/>
    <mergeCell ref="B21:D21"/>
    <mergeCell ref="B22:D22"/>
    <mergeCell ref="B23:G23"/>
    <mergeCell ref="B24:D24"/>
    <mergeCell ref="B25:D25"/>
    <mergeCell ref="B26:D26"/>
    <mergeCell ref="B27:D27"/>
    <mergeCell ref="B17:D17"/>
    <mergeCell ref="B12:G12"/>
    <mergeCell ref="B15:D15"/>
    <mergeCell ref="B16:G16"/>
    <mergeCell ref="B13:G13"/>
    <mergeCell ref="B10:F10"/>
    <mergeCell ref="A7:F7"/>
    <mergeCell ref="A1:F1"/>
    <mergeCell ref="A2:F2"/>
    <mergeCell ref="A3:F3"/>
    <mergeCell ref="A4:F4"/>
    <mergeCell ref="A5:F5"/>
  </mergeCells>
  <conditionalFormatting sqref="G33:G35">
    <cfRule type="expression" dxfId="90" priority="28">
      <formula>$E33="No"</formula>
    </cfRule>
  </conditionalFormatting>
  <conditionalFormatting sqref="G29:G35">
    <cfRule type="expression" dxfId="89" priority="27">
      <formula>F29="No"</formula>
    </cfRule>
  </conditionalFormatting>
  <conditionalFormatting sqref="B22">
    <cfRule type="expression" dxfId="88" priority="26">
      <formula>E22="No"</formula>
    </cfRule>
  </conditionalFormatting>
  <conditionalFormatting sqref="B24:B27">
    <cfRule type="expression" dxfId="87" priority="25">
      <formula>E24="No"</formula>
    </cfRule>
  </conditionalFormatting>
  <conditionalFormatting sqref="B29 B31:B35">
    <cfRule type="expression" dxfId="86" priority="24">
      <formula>E29="No"</formula>
    </cfRule>
  </conditionalFormatting>
  <conditionalFormatting sqref="B21">
    <cfRule type="expression" dxfId="85" priority="29">
      <formula>E21="No"</formula>
    </cfRule>
  </conditionalFormatting>
  <conditionalFormatting sqref="F24:G27 F21:G22">
    <cfRule type="expression" dxfId="84" priority="30">
      <formula>$E21="No"</formula>
    </cfRule>
  </conditionalFormatting>
  <conditionalFormatting sqref="F18">
    <cfRule type="expression" dxfId="83" priority="31">
      <formula>#REF!="No"</formula>
    </cfRule>
  </conditionalFormatting>
  <conditionalFormatting sqref="G18">
    <cfRule type="expression" dxfId="82" priority="19">
      <formula>F18="Yes"</formula>
    </cfRule>
  </conditionalFormatting>
  <conditionalFormatting sqref="B30">
    <cfRule type="expression" dxfId="81" priority="18">
      <formula>E30="No"</formula>
    </cfRule>
  </conditionalFormatting>
  <conditionalFormatting sqref="G17">
    <cfRule type="expression" dxfId="80" priority="15">
      <formula>F17="Yes"</formula>
    </cfRule>
  </conditionalFormatting>
  <conditionalFormatting sqref="G24:G27">
    <cfRule type="expression" dxfId="79" priority="14">
      <formula>F24="No"</formula>
    </cfRule>
  </conditionalFormatting>
  <conditionalFormatting sqref="F29">
    <cfRule type="expression" dxfId="78" priority="13">
      <formula>$E29="No"</formula>
    </cfRule>
  </conditionalFormatting>
  <conditionalFormatting sqref="F30">
    <cfRule type="expression" dxfId="77" priority="6">
      <formula>$E30="No"</formula>
    </cfRule>
  </conditionalFormatting>
  <conditionalFormatting sqref="F31">
    <cfRule type="expression" dxfId="76" priority="5">
      <formula>$E31="No"</formula>
    </cfRule>
  </conditionalFormatting>
  <conditionalFormatting sqref="F32">
    <cfRule type="expression" dxfId="75" priority="4">
      <formula>$E32="No"</formula>
    </cfRule>
  </conditionalFormatting>
  <conditionalFormatting sqref="F33">
    <cfRule type="expression" dxfId="74" priority="3">
      <formula>$E33="No"</formula>
    </cfRule>
  </conditionalFormatting>
  <conditionalFormatting sqref="F34">
    <cfRule type="expression" dxfId="73" priority="2">
      <formula>$E34="No"</formula>
    </cfRule>
  </conditionalFormatting>
  <conditionalFormatting sqref="F35">
    <cfRule type="expression" dxfId="72" priority="1">
      <formula>$E35="No"</formula>
    </cfRule>
  </conditionalFormatting>
  <hyperlinks>
    <hyperlink ref="B21" r:id="rId1" display="Is the project located within a disadvantaged community census tract, low-income community, both disadvantaged and low-income community, buffer region, or none of the above? Use the 1550 mapping tool abailable at: https://www.arb.ca.gov/cc/capandtrade/auc"/>
    <hyperlink ref="G18" r:id="rId2"/>
    <hyperlink ref="G17" r:id="rId3"/>
    <hyperlink ref="B26:D26" r:id="rId4" tooltip="Link to CalEnviroScreen 3.0" display="https://oehha.ca.gov/calenviroscreen/report/calenviroscreen-30"/>
    <hyperlink ref="B27:D27" r:id="rId5" tooltip="Link to CARB Funding Guidelines" display="https://www.arb.ca.gov/cc/capandtrade/auctionproceeds/2018-funding-guidelines.pdf"/>
    <hyperlink ref="B13" r:id="rId6" display="www.arb.ca.gov/cci-resources."/>
    <hyperlink ref="B10:F10" r:id="rId7" tooltip="Link to User Guide" display="https://ww3.arb.ca.gov/cc/capandtrade/auctionproceeds/cec_fpip_finaluserguide_v1-1_2019-10-01.pdf"/>
    <hyperlink ref="B21:D21" r:id="rId8" tooltip="Link to AB 1550 Mapping Tool" display="Is the project located within a disadvantaged community census tract, low-income community, both disadvantaged and low-income community, buffer zone, or none of the above? Use the AB 1550 mapping tool available at: https://www.arb.ca.gov/cc/capandtrade/au"/>
    <hyperlink ref="B13:G13" r:id="rId9" tooltip="Link to California Climate Investments Resources Page" display="http://www.arb.ca.gov/cci-resources."/>
  </hyperlinks>
  <pageMargins left="0.7" right="0.7" top="0.98479166666666662" bottom="0.75" header="0.3" footer="0.3"/>
  <pageSetup scale="43" fitToHeight="0" orientation="portrait" r:id="rId10"/>
  <headerFooter>
    <oddHeader>&amp;C&amp;G</oddHeader>
    <oddFooter>&amp;L&amp;"Avenir LT Std 35 Light,Regular"&amp;12&amp;K000000FINAL October 1, 2019&amp;C&amp;"Avenir LT Std 35 Light,Regular"&amp;12Page &amp;P of &amp;N&amp;R&amp;"Avenir LT Std 35 Light,Regular"&amp;12&amp;K000000&amp;A</oddFooter>
  </headerFooter>
  <rowBreaks count="1" manualBreakCount="1">
    <brk id="27" max="6" man="1"/>
  </rowBreaks>
  <drawing r:id="rId11"/>
  <legacyDrawingHF r:id="rId1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'Defaults &lt;HIDE&gt;'!$B$11:$B$12</xm:f>
          </x14:formula1>
          <xm:sqref>F18 F24:F27 F29:F35</xm:sqref>
        </x14:dataValidation>
        <x14:dataValidation type="list" allowBlank="1" showInputMessage="1" showErrorMessage="1">
          <x14:formula1>
            <xm:f>'Defaults &lt;HIDE&gt;'!$B$11:$B$12</xm:f>
          </x14:formula1>
          <xm:sqref>F21:F22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B1:AA167"/>
  <sheetViews>
    <sheetView showGridLines="0" showRowColHeaders="0" zoomScaleNormal="100" workbookViewId="0"/>
  </sheetViews>
  <sheetFormatPr defaultColWidth="9.140625" defaultRowHeight="15" x14ac:dyDescent="0.25"/>
  <cols>
    <col min="1" max="1" width="4.28515625" style="20" customWidth="1"/>
    <col min="2" max="6" width="33.28515625" style="20" customWidth="1"/>
    <col min="7" max="7" width="4.28515625" style="20" customWidth="1"/>
    <col min="8" max="8" width="34.5703125" style="20" bestFit="1" customWidth="1"/>
    <col min="9" max="9" width="19.42578125" style="20" customWidth="1"/>
    <col min="10" max="10" width="16.85546875" style="20" customWidth="1"/>
    <col min="11" max="11" width="14.140625" style="20" customWidth="1"/>
    <col min="12" max="12" width="31.7109375" style="20" customWidth="1"/>
    <col min="13" max="16384" width="9.140625" style="20"/>
  </cols>
  <sheetData>
    <row r="1" spans="2:27" ht="18.75" customHeight="1" x14ac:dyDescent="0.25">
      <c r="B1" s="499" t="s">
        <v>0</v>
      </c>
      <c r="C1" s="499"/>
      <c r="D1" s="499"/>
      <c r="E1" s="499"/>
      <c r="F1" s="499"/>
    </row>
    <row r="2" spans="2:27" ht="15" customHeight="1" x14ac:dyDescent="0.25">
      <c r="B2" s="512"/>
      <c r="C2" s="512"/>
      <c r="D2" s="512"/>
      <c r="E2" s="512"/>
      <c r="F2" s="512"/>
    </row>
    <row r="3" spans="2:27" ht="18.75" customHeight="1" x14ac:dyDescent="0.25">
      <c r="B3" s="499" t="s">
        <v>1</v>
      </c>
      <c r="C3" s="499"/>
      <c r="D3" s="499"/>
      <c r="E3" s="499"/>
      <c r="F3" s="499"/>
    </row>
    <row r="4" spans="2:27" ht="18.75" customHeight="1" x14ac:dyDescent="0.25">
      <c r="B4" s="513" t="s">
        <v>48</v>
      </c>
      <c r="C4" s="513"/>
      <c r="D4" s="513"/>
      <c r="E4" s="513"/>
      <c r="F4" s="513"/>
    </row>
    <row r="5" spans="2:27" ht="15" customHeight="1" x14ac:dyDescent="0.25">
      <c r="B5" s="514" t="s">
        <v>604</v>
      </c>
      <c r="C5" s="514"/>
      <c r="D5" s="514"/>
      <c r="E5" s="514"/>
      <c r="F5" s="514"/>
    </row>
    <row r="6" spans="2:27" ht="15" customHeight="1" x14ac:dyDescent="0.25">
      <c r="B6" s="372"/>
      <c r="C6" s="372"/>
      <c r="D6" s="372"/>
      <c r="E6" s="372"/>
      <c r="F6" s="372"/>
    </row>
    <row r="7" spans="2:27" ht="18.75" customHeight="1" x14ac:dyDescent="0.25">
      <c r="B7" s="499" t="s">
        <v>2</v>
      </c>
      <c r="C7" s="499"/>
      <c r="D7" s="499"/>
      <c r="E7" s="499"/>
      <c r="F7" s="499"/>
    </row>
    <row r="8" spans="2:27" ht="15" customHeight="1" x14ac:dyDescent="0.25"/>
    <row r="9" spans="2:27" ht="15" customHeight="1" x14ac:dyDescent="0.25">
      <c r="B9" s="675" t="s">
        <v>19</v>
      </c>
      <c r="C9" s="675"/>
      <c r="D9" s="675"/>
      <c r="E9" s="675"/>
      <c r="F9" s="675"/>
    </row>
    <row r="10" spans="2:27" ht="15" customHeight="1" x14ac:dyDescent="0.25">
      <c r="B10" s="674" t="s">
        <v>20</v>
      </c>
      <c r="C10" s="674"/>
      <c r="D10" s="674"/>
      <c r="E10" s="680" t="str">
        <f>IF('Project Info'!E20:F20="","",'Project Info'!E20:F20)</f>
        <v/>
      </c>
      <c r="F10" s="680"/>
    </row>
    <row r="11" spans="2:27" ht="15" customHeight="1" x14ac:dyDescent="0.25">
      <c r="B11" s="674" t="s">
        <v>540</v>
      </c>
      <c r="C11" s="674"/>
      <c r="D11" s="674"/>
      <c r="E11" s="681">
        <f>'Project Info'!E28:F28</f>
        <v>0</v>
      </c>
      <c r="F11" s="681"/>
    </row>
    <row r="12" spans="2:27" ht="15" customHeight="1" x14ac:dyDescent="0.25">
      <c r="B12" s="674" t="s">
        <v>21</v>
      </c>
      <c r="C12" s="674"/>
      <c r="D12" s="674"/>
      <c r="E12" s="681">
        <f>'Project Info'!E29:F29</f>
        <v>0</v>
      </c>
      <c r="F12" s="681"/>
    </row>
    <row r="13" spans="2:27" ht="15" customHeight="1" x14ac:dyDescent="0.25">
      <c r="B13" s="674" t="s">
        <v>22</v>
      </c>
      <c r="C13" s="674"/>
      <c r="D13" s="674"/>
      <c r="E13" s="681">
        <f>'Project Info'!E30:F30</f>
        <v>0</v>
      </c>
      <c r="F13" s="681"/>
    </row>
    <row r="14" spans="2:27" ht="15" customHeight="1" x14ac:dyDescent="0.25">
      <c r="B14" s="674" t="s">
        <v>23</v>
      </c>
      <c r="C14" s="674"/>
      <c r="D14" s="674"/>
      <c r="E14" s="681">
        <f>'Project Info'!E31:F31</f>
        <v>0</v>
      </c>
      <c r="F14" s="681"/>
    </row>
    <row r="15" spans="2:27" ht="15" customHeight="1" x14ac:dyDescent="0.25">
      <c r="B15" s="88"/>
      <c r="C15" s="88"/>
      <c r="D15" s="88"/>
      <c r="E15" s="88"/>
      <c r="F15" s="88"/>
      <c r="G15" s="65"/>
      <c r="H15" s="65"/>
      <c r="I15" s="65"/>
      <c r="J15" s="65"/>
      <c r="K15" s="65"/>
      <c r="L15" s="65"/>
      <c r="M15" s="65"/>
      <c r="N15" s="65"/>
      <c r="O15" s="65"/>
      <c r="P15" s="65"/>
      <c r="Q15" s="65"/>
      <c r="R15" s="65"/>
      <c r="S15" s="65"/>
      <c r="T15" s="65"/>
      <c r="U15" s="65"/>
      <c r="V15" s="65"/>
      <c r="W15" s="65"/>
      <c r="X15" s="65"/>
      <c r="Y15" s="66"/>
      <c r="Z15" s="66"/>
      <c r="AA15" s="65"/>
    </row>
    <row r="16" spans="2:27" ht="15" customHeight="1" x14ac:dyDescent="0.25">
      <c r="B16" s="675" t="s">
        <v>513</v>
      </c>
      <c r="C16" s="675"/>
      <c r="D16" s="675"/>
      <c r="E16" s="675"/>
      <c r="F16" s="675"/>
      <c r="G16" s="65"/>
      <c r="H16" s="65"/>
      <c r="I16" s="65"/>
      <c r="J16" s="65"/>
      <c r="K16" s="65"/>
    </row>
    <row r="17" spans="2:11" ht="15" customHeight="1" x14ac:dyDescent="0.25">
      <c r="B17" s="672" t="s">
        <v>541</v>
      </c>
      <c r="C17" s="672"/>
      <c r="D17" s="672"/>
      <c r="E17" s="673" t="str">
        <f>IFERROR(E20/'Project Info'!$E$33,"")</f>
        <v/>
      </c>
      <c r="F17" s="673"/>
      <c r="G17" s="65"/>
      <c r="H17" s="65"/>
      <c r="I17" s="65"/>
      <c r="J17" s="65"/>
      <c r="K17" s="65"/>
    </row>
    <row r="18" spans="2:11" s="90" customFormat="1" ht="15" customHeight="1" x14ac:dyDescent="0.25">
      <c r="B18" s="672" t="s">
        <v>542</v>
      </c>
      <c r="C18" s="672"/>
      <c r="D18" s="672"/>
      <c r="E18" s="676" t="str">
        <f>IFERROR(E21/'Project Info'!$E$33,"")</f>
        <v/>
      </c>
      <c r="F18" s="677"/>
      <c r="G18" s="89"/>
      <c r="H18" s="89"/>
      <c r="I18" s="89"/>
      <c r="J18" s="89"/>
      <c r="K18" s="89"/>
    </row>
    <row r="19" spans="2:11" ht="15" customHeight="1" x14ac:dyDescent="0.25">
      <c r="B19" s="675" t="s">
        <v>514</v>
      </c>
      <c r="C19" s="675"/>
      <c r="D19" s="675"/>
      <c r="E19" s="675"/>
      <c r="F19" s="675"/>
      <c r="G19" s="65"/>
      <c r="H19" s="65"/>
      <c r="I19" s="65"/>
      <c r="J19" s="65"/>
      <c r="K19" s="65"/>
    </row>
    <row r="20" spans="2:11" s="90" customFormat="1" ht="15" customHeight="1" x14ac:dyDescent="0.25">
      <c r="B20" s="672" t="s">
        <v>543</v>
      </c>
      <c r="C20" s="672"/>
      <c r="D20" s="672"/>
      <c r="E20" s="673" t="str">
        <f>IFERROR(E21*'Project Info'!$E$28/SUM('Project Info'!$E$28:$E$29),"")</f>
        <v/>
      </c>
      <c r="F20" s="673"/>
      <c r="G20" s="89"/>
      <c r="H20" s="89"/>
      <c r="I20" s="89"/>
      <c r="J20" s="89"/>
      <c r="K20" s="89"/>
    </row>
    <row r="21" spans="2:11" s="90" customFormat="1" ht="15" customHeight="1" x14ac:dyDescent="0.25">
      <c r="B21" s="672" t="s">
        <v>544</v>
      </c>
      <c r="C21" s="672"/>
      <c r="D21" s="672"/>
      <c r="E21" s="673" t="str">
        <f>IFERROR(IF('Calculations &lt;HIDE&gt;'!C49=0,"",'Calculations &lt;HIDE&gt;'!C49),"")</f>
        <v/>
      </c>
      <c r="F21" s="673"/>
      <c r="G21" s="89"/>
      <c r="H21" s="89"/>
      <c r="I21" s="89"/>
      <c r="J21" s="89"/>
      <c r="K21" s="89"/>
    </row>
    <row r="22" spans="2:11" s="90" customFormat="1" ht="15" customHeight="1" x14ac:dyDescent="0.25">
      <c r="B22" s="678" t="s">
        <v>545</v>
      </c>
      <c r="C22" s="678"/>
      <c r="D22" s="678"/>
      <c r="E22" s="673" t="str">
        <f>IFERROR(E21/E11*1000000,"")</f>
        <v/>
      </c>
      <c r="F22" s="673"/>
      <c r="G22" s="89"/>
      <c r="H22" s="89"/>
      <c r="I22" s="89"/>
      <c r="J22" s="89"/>
      <c r="K22" s="89"/>
    </row>
    <row r="23" spans="2:11" s="90" customFormat="1" ht="15" customHeight="1" x14ac:dyDescent="0.25">
      <c r="B23" s="679" t="s">
        <v>546</v>
      </c>
      <c r="C23" s="679"/>
      <c r="D23" s="679"/>
      <c r="E23" s="673" t="str">
        <f>IFERROR(E21/E14*1000000,"")</f>
        <v/>
      </c>
      <c r="F23" s="673"/>
      <c r="G23" s="89"/>
      <c r="H23" s="89"/>
      <c r="I23" s="89"/>
      <c r="J23" s="89"/>
      <c r="K23" s="89"/>
    </row>
    <row r="24" spans="2:11" ht="15" customHeight="1" x14ac:dyDescent="0.25">
      <c r="B24" s="28"/>
      <c r="C24" s="28"/>
      <c r="D24" s="28"/>
      <c r="E24" s="28"/>
      <c r="F24" s="28"/>
      <c r="G24" s="65"/>
      <c r="H24" s="65"/>
      <c r="I24" s="65"/>
      <c r="J24" s="65"/>
      <c r="K24" s="65"/>
    </row>
    <row r="25" spans="2:11" ht="15" customHeight="1" x14ac:dyDescent="0.25">
      <c r="B25" s="28"/>
      <c r="C25" s="28"/>
      <c r="D25" s="28"/>
      <c r="E25" s="28"/>
      <c r="F25" s="28"/>
      <c r="G25" s="65"/>
      <c r="H25" s="65"/>
      <c r="I25" s="65"/>
      <c r="J25" s="65"/>
      <c r="K25" s="65"/>
    </row>
    <row r="26" spans="2:11" ht="15" customHeight="1" x14ac:dyDescent="0.25">
      <c r="B26" s="28"/>
      <c r="C26" s="28"/>
      <c r="D26" s="28"/>
      <c r="E26" s="28"/>
      <c r="F26" s="28"/>
      <c r="G26" s="65"/>
      <c r="H26" s="65"/>
      <c r="I26" s="65"/>
      <c r="J26" s="65"/>
      <c r="K26" s="65"/>
    </row>
    <row r="27" spans="2:11" ht="15" customHeight="1" x14ac:dyDescent="0.25">
      <c r="B27" s="28"/>
      <c r="C27" s="28"/>
      <c r="D27" s="28"/>
      <c r="E27" s="28"/>
      <c r="F27" s="28"/>
      <c r="G27" s="65"/>
      <c r="H27" s="65"/>
      <c r="I27" s="65"/>
      <c r="J27" s="65"/>
      <c r="K27" s="65"/>
    </row>
    <row r="28" spans="2:11" ht="15" customHeight="1" x14ac:dyDescent="0.25">
      <c r="B28" s="28"/>
      <c r="C28" s="28"/>
      <c r="D28" s="28"/>
      <c r="E28" s="28"/>
      <c r="F28" s="28"/>
      <c r="G28" s="65"/>
      <c r="H28" s="65"/>
      <c r="I28" s="65"/>
      <c r="J28" s="65"/>
      <c r="K28" s="65"/>
    </row>
    <row r="29" spans="2:11" ht="15" customHeight="1" x14ac:dyDescent="0.25">
      <c r="B29" s="28"/>
      <c r="C29" s="28"/>
      <c r="D29" s="28"/>
      <c r="E29" s="28"/>
      <c r="F29" s="28"/>
      <c r="G29" s="65"/>
      <c r="H29" s="65"/>
      <c r="I29" s="65"/>
      <c r="J29" s="65"/>
      <c r="K29" s="65"/>
    </row>
    <row r="30" spans="2:11" ht="15" customHeight="1" x14ac:dyDescent="0.25">
      <c r="B30" s="63"/>
      <c r="C30" s="63"/>
      <c r="D30" s="63"/>
      <c r="E30" s="63"/>
      <c r="F30" s="63"/>
      <c r="G30" s="65"/>
      <c r="H30" s="65"/>
      <c r="I30" s="65"/>
      <c r="J30" s="65"/>
      <c r="K30" s="65"/>
    </row>
    <row r="31" spans="2:11" ht="15" customHeight="1" x14ac:dyDescent="0.25">
      <c r="B31" s="32"/>
      <c r="C31" s="32"/>
      <c r="D31" s="32"/>
      <c r="E31" s="32"/>
      <c r="F31" s="32"/>
      <c r="G31" s="65"/>
      <c r="H31" s="65"/>
      <c r="I31" s="65"/>
      <c r="J31" s="65"/>
      <c r="K31" s="65"/>
    </row>
    <row r="32" spans="2:11" ht="15" customHeight="1" x14ac:dyDescent="0.25">
      <c r="B32" s="33"/>
      <c r="C32" s="33"/>
      <c r="D32" s="33"/>
      <c r="E32" s="33"/>
      <c r="F32" s="33"/>
      <c r="G32" s="65"/>
      <c r="H32" s="65"/>
      <c r="I32" s="65"/>
      <c r="J32" s="65"/>
      <c r="K32" s="65"/>
    </row>
    <row r="33" spans="2:11" ht="15" customHeight="1" x14ac:dyDescent="0.25">
      <c r="B33" s="33"/>
      <c r="C33" s="33"/>
      <c r="D33" s="33"/>
      <c r="E33" s="33"/>
      <c r="F33" s="33"/>
      <c r="G33" s="65"/>
      <c r="H33" s="65"/>
      <c r="I33" s="65"/>
      <c r="J33" s="65"/>
      <c r="K33" s="65"/>
    </row>
    <row r="34" spans="2:11" ht="15" customHeight="1" x14ac:dyDescent="0.25">
      <c r="B34" s="33"/>
      <c r="C34" s="33"/>
      <c r="D34" s="33"/>
      <c r="E34" s="33"/>
      <c r="F34" s="33"/>
      <c r="G34" s="65"/>
      <c r="H34" s="65"/>
      <c r="I34" s="65"/>
      <c r="J34" s="65"/>
      <c r="K34" s="65"/>
    </row>
    <row r="35" spans="2:11" ht="15" customHeight="1" x14ac:dyDescent="0.25">
      <c r="B35" s="33"/>
      <c r="C35" s="33"/>
      <c r="D35" s="33"/>
      <c r="E35" s="33"/>
      <c r="F35" s="33"/>
      <c r="G35" s="65"/>
      <c r="H35" s="65"/>
      <c r="I35" s="65"/>
      <c r="J35" s="65"/>
      <c r="K35" s="65"/>
    </row>
    <row r="36" spans="2:11" ht="15" customHeight="1" x14ac:dyDescent="0.25">
      <c r="B36" s="33"/>
      <c r="C36" s="33"/>
      <c r="D36" s="33"/>
      <c r="E36" s="33"/>
      <c r="F36" s="33"/>
      <c r="G36" s="65"/>
      <c r="H36" s="65"/>
      <c r="I36" s="65"/>
      <c r="J36" s="65"/>
      <c r="K36" s="65"/>
    </row>
    <row r="37" spans="2:11" ht="15" customHeight="1" x14ac:dyDescent="0.25">
      <c r="B37" s="33"/>
      <c r="C37" s="33"/>
      <c r="D37" s="33"/>
      <c r="E37" s="33"/>
      <c r="F37" s="33"/>
      <c r="G37" s="65"/>
      <c r="H37" s="65"/>
      <c r="I37" s="65"/>
      <c r="J37" s="65"/>
      <c r="K37" s="65"/>
    </row>
    <row r="38" spans="2:11" ht="15" customHeight="1" x14ac:dyDescent="0.25">
      <c r="B38" s="33"/>
      <c r="C38" s="33"/>
      <c r="D38" s="33"/>
      <c r="E38" s="33"/>
      <c r="F38" s="33"/>
      <c r="G38" s="65"/>
      <c r="H38" s="65"/>
      <c r="I38" s="65"/>
      <c r="J38" s="65"/>
      <c r="K38" s="65"/>
    </row>
    <row r="39" spans="2:11" ht="15" customHeight="1" x14ac:dyDescent="0.25">
      <c r="B39" s="33"/>
      <c r="C39" s="33"/>
      <c r="D39" s="33"/>
      <c r="E39" s="33"/>
      <c r="F39" s="33"/>
      <c r="G39" s="65"/>
      <c r="H39" s="65"/>
      <c r="I39" s="65"/>
      <c r="J39" s="65"/>
      <c r="K39" s="65"/>
    </row>
    <row r="40" spans="2:11" ht="15" customHeight="1" x14ac:dyDescent="0.25">
      <c r="B40" s="58"/>
      <c r="C40" s="58"/>
      <c r="D40" s="58"/>
      <c r="E40" s="58"/>
      <c r="F40" s="58"/>
      <c r="G40" s="65"/>
      <c r="H40" s="65"/>
      <c r="I40" s="65"/>
      <c r="J40" s="65"/>
      <c r="K40" s="65"/>
    </row>
    <row r="41" spans="2:11" ht="15" customHeight="1" x14ac:dyDescent="0.25">
      <c r="B41" s="58"/>
      <c r="C41" s="58"/>
      <c r="D41" s="58"/>
      <c r="E41" s="58"/>
      <c r="F41" s="58"/>
      <c r="G41" s="65"/>
      <c r="H41" s="65"/>
      <c r="I41" s="65"/>
      <c r="J41" s="65"/>
      <c r="K41" s="65"/>
    </row>
    <row r="42" spans="2:11" ht="15" customHeight="1" x14ac:dyDescent="0.25">
      <c r="B42" s="34"/>
      <c r="C42" s="34"/>
      <c r="D42" s="34"/>
      <c r="E42" s="34"/>
      <c r="F42" s="58"/>
      <c r="G42" s="65"/>
      <c r="H42" s="65"/>
      <c r="I42" s="65"/>
      <c r="J42" s="65"/>
      <c r="K42" s="65"/>
    </row>
    <row r="43" spans="2:11" ht="15" customHeight="1" x14ac:dyDescent="0.25">
      <c r="B43" s="26"/>
      <c r="C43" s="26"/>
      <c r="D43" s="26"/>
      <c r="E43" s="26"/>
      <c r="F43" s="26"/>
      <c r="G43" s="65"/>
      <c r="H43" s="65"/>
      <c r="I43" s="65"/>
      <c r="J43" s="65"/>
      <c r="K43" s="65"/>
    </row>
    <row r="44" spans="2:11" ht="15" customHeight="1" x14ac:dyDescent="0.25">
      <c r="B44" s="26"/>
      <c r="C44" s="26"/>
      <c r="D44" s="26"/>
      <c r="E44" s="26"/>
      <c r="F44" s="26"/>
      <c r="G44" s="65"/>
      <c r="H44" s="65"/>
      <c r="I44" s="65"/>
      <c r="J44" s="65"/>
      <c r="K44" s="65"/>
    </row>
    <row r="45" spans="2:11" ht="15" customHeight="1" x14ac:dyDescent="0.25">
      <c r="B45" s="26"/>
      <c r="C45" s="26"/>
      <c r="D45" s="26"/>
      <c r="E45" s="26"/>
      <c r="F45" s="26"/>
      <c r="G45" s="65"/>
      <c r="H45" s="65"/>
      <c r="I45" s="65"/>
      <c r="J45" s="65"/>
      <c r="K45" s="65"/>
    </row>
    <row r="46" spans="2:11" ht="15" customHeight="1" x14ac:dyDescent="0.25">
      <c r="G46" s="65"/>
      <c r="H46" s="65"/>
      <c r="I46" s="65"/>
      <c r="J46" s="65"/>
      <c r="K46" s="65"/>
    </row>
    <row r="47" spans="2:11" ht="15" customHeight="1" x14ac:dyDescent="0.25">
      <c r="G47" s="65"/>
      <c r="H47" s="65"/>
      <c r="I47" s="65"/>
      <c r="J47" s="65"/>
      <c r="K47" s="65"/>
    </row>
    <row r="48" spans="2:11" ht="15" customHeight="1" x14ac:dyDescent="0.25">
      <c r="G48" s="65"/>
      <c r="H48" s="65"/>
      <c r="I48" s="65"/>
      <c r="J48" s="65"/>
      <c r="K48" s="65"/>
    </row>
    <row r="49" spans="7:11" ht="15" customHeight="1" x14ac:dyDescent="0.25">
      <c r="G49" s="65"/>
      <c r="H49" s="65"/>
      <c r="I49" s="65"/>
      <c r="J49" s="65"/>
      <c r="K49" s="65"/>
    </row>
    <row r="50" spans="7:11" ht="15" customHeight="1" x14ac:dyDescent="0.25">
      <c r="G50" s="65"/>
      <c r="H50" s="65"/>
      <c r="I50" s="65"/>
      <c r="J50" s="65"/>
      <c r="K50" s="65"/>
    </row>
    <row r="51" spans="7:11" ht="15" customHeight="1" x14ac:dyDescent="0.25">
      <c r="G51" s="65"/>
      <c r="H51" s="65"/>
      <c r="I51" s="65"/>
      <c r="J51" s="65"/>
      <c r="K51" s="65"/>
    </row>
    <row r="52" spans="7:11" ht="15" customHeight="1" x14ac:dyDescent="0.25">
      <c r="G52" s="65"/>
      <c r="H52" s="65"/>
      <c r="I52" s="65"/>
      <c r="J52" s="65"/>
      <c r="K52" s="65"/>
    </row>
    <row r="53" spans="7:11" ht="15" customHeight="1" x14ac:dyDescent="0.25">
      <c r="G53" s="65"/>
      <c r="H53" s="65"/>
      <c r="I53" s="65"/>
      <c r="J53" s="65"/>
      <c r="K53" s="65"/>
    </row>
    <row r="54" spans="7:11" ht="15" customHeight="1" x14ac:dyDescent="0.25">
      <c r="G54" s="65"/>
      <c r="H54" s="65"/>
      <c r="I54" s="65"/>
      <c r="J54" s="65"/>
      <c r="K54" s="65"/>
    </row>
    <row r="55" spans="7:11" ht="15" customHeight="1" x14ac:dyDescent="0.25">
      <c r="G55" s="65"/>
      <c r="H55" s="65"/>
      <c r="I55" s="65"/>
      <c r="J55" s="65"/>
      <c r="K55" s="65"/>
    </row>
    <row r="56" spans="7:11" ht="15" customHeight="1" x14ac:dyDescent="0.25">
      <c r="G56" s="65"/>
      <c r="H56" s="65"/>
      <c r="I56" s="65"/>
      <c r="J56" s="65"/>
      <c r="K56" s="65"/>
    </row>
    <row r="57" spans="7:11" ht="15" customHeight="1" x14ac:dyDescent="0.25">
      <c r="G57" s="65"/>
      <c r="H57" s="65"/>
      <c r="I57" s="65"/>
      <c r="J57" s="65"/>
      <c r="K57" s="65"/>
    </row>
    <row r="58" spans="7:11" ht="15" customHeight="1" x14ac:dyDescent="0.25">
      <c r="G58" s="65"/>
      <c r="H58" s="65"/>
      <c r="I58" s="65"/>
      <c r="J58" s="65"/>
      <c r="K58" s="65"/>
    </row>
    <row r="59" spans="7:11" ht="15" customHeight="1" x14ac:dyDescent="0.25">
      <c r="G59" s="65"/>
      <c r="H59" s="65"/>
      <c r="I59" s="65"/>
      <c r="J59" s="65"/>
      <c r="K59" s="65"/>
    </row>
    <row r="60" spans="7:11" ht="15" customHeight="1" x14ac:dyDescent="0.25">
      <c r="G60" s="65"/>
      <c r="H60" s="65"/>
      <c r="I60" s="65"/>
      <c r="J60" s="65"/>
      <c r="K60" s="65"/>
    </row>
    <row r="61" spans="7:11" ht="15" customHeight="1" x14ac:dyDescent="0.25">
      <c r="G61" s="65"/>
      <c r="H61" s="65"/>
      <c r="I61" s="65"/>
      <c r="J61" s="65"/>
      <c r="K61" s="65"/>
    </row>
    <row r="62" spans="7:11" ht="15" customHeight="1" x14ac:dyDescent="0.25">
      <c r="G62" s="65"/>
      <c r="H62" s="65"/>
      <c r="I62" s="65"/>
      <c r="J62" s="65"/>
      <c r="K62" s="65"/>
    </row>
    <row r="63" spans="7:11" ht="15.75" x14ac:dyDescent="0.25">
      <c r="G63" s="65"/>
      <c r="H63" s="65"/>
      <c r="I63" s="65"/>
      <c r="J63" s="65"/>
      <c r="K63" s="65"/>
    </row>
    <row r="64" spans="7:11" ht="15.75" x14ac:dyDescent="0.25">
      <c r="G64" s="65"/>
      <c r="H64" s="65"/>
      <c r="I64" s="65"/>
      <c r="J64" s="65"/>
      <c r="K64" s="65"/>
    </row>
    <row r="65" spans="7:11" ht="15.75" x14ac:dyDescent="0.25">
      <c r="G65" s="65"/>
      <c r="H65" s="65"/>
      <c r="I65" s="65"/>
      <c r="J65" s="65"/>
      <c r="K65" s="65"/>
    </row>
    <row r="66" spans="7:11" ht="15.75" x14ac:dyDescent="0.25">
      <c r="G66" s="65"/>
      <c r="H66" s="65"/>
      <c r="I66" s="65"/>
      <c r="J66" s="65"/>
      <c r="K66" s="65"/>
    </row>
    <row r="67" spans="7:11" ht="15.75" x14ac:dyDescent="0.25">
      <c r="G67" s="65"/>
      <c r="H67" s="65"/>
      <c r="I67" s="65"/>
      <c r="J67" s="65"/>
      <c r="K67" s="65"/>
    </row>
    <row r="68" spans="7:11" ht="15.75" x14ac:dyDescent="0.25">
      <c r="G68" s="65"/>
      <c r="H68" s="65"/>
      <c r="I68" s="65"/>
      <c r="J68" s="65"/>
      <c r="K68" s="65"/>
    </row>
    <row r="69" spans="7:11" ht="15.75" x14ac:dyDescent="0.25">
      <c r="G69" s="65"/>
      <c r="H69" s="65"/>
      <c r="I69" s="65"/>
      <c r="J69" s="65"/>
      <c r="K69" s="65"/>
    </row>
    <row r="70" spans="7:11" ht="15.75" x14ac:dyDescent="0.25">
      <c r="G70" s="65"/>
      <c r="H70" s="65"/>
      <c r="I70" s="65"/>
      <c r="J70" s="65"/>
      <c r="K70" s="65"/>
    </row>
    <row r="71" spans="7:11" ht="15.75" x14ac:dyDescent="0.25">
      <c r="G71" s="65"/>
      <c r="H71" s="65"/>
      <c r="I71" s="65"/>
      <c r="J71" s="65"/>
      <c r="K71" s="65"/>
    </row>
    <row r="72" spans="7:11" ht="15.75" x14ac:dyDescent="0.25">
      <c r="G72" s="65"/>
      <c r="H72" s="65"/>
      <c r="I72" s="65"/>
      <c r="J72" s="65"/>
      <c r="K72" s="65"/>
    </row>
    <row r="73" spans="7:11" ht="15.75" x14ac:dyDescent="0.25">
      <c r="G73" s="65"/>
      <c r="H73" s="65"/>
      <c r="I73" s="65"/>
      <c r="J73" s="65"/>
      <c r="K73" s="65"/>
    </row>
    <row r="74" spans="7:11" ht="15.75" x14ac:dyDescent="0.25">
      <c r="G74" s="65"/>
      <c r="H74" s="65"/>
      <c r="I74" s="65"/>
      <c r="J74" s="65"/>
      <c r="K74" s="65"/>
    </row>
    <row r="75" spans="7:11" ht="15.75" x14ac:dyDescent="0.25">
      <c r="G75" s="65"/>
      <c r="H75" s="65"/>
      <c r="I75" s="65"/>
      <c r="J75" s="65"/>
      <c r="K75" s="65"/>
    </row>
    <row r="76" spans="7:11" ht="15.75" x14ac:dyDescent="0.25">
      <c r="G76" s="65"/>
      <c r="H76" s="65"/>
      <c r="I76" s="65"/>
      <c r="J76" s="65"/>
      <c r="K76" s="65"/>
    </row>
    <row r="77" spans="7:11" ht="15.75" x14ac:dyDescent="0.25">
      <c r="G77" s="65"/>
      <c r="H77" s="65"/>
      <c r="I77" s="65"/>
      <c r="J77" s="65"/>
      <c r="K77" s="65"/>
    </row>
    <row r="78" spans="7:11" ht="15.75" x14ac:dyDescent="0.25">
      <c r="G78" s="65"/>
      <c r="H78" s="65"/>
      <c r="I78" s="65"/>
      <c r="J78" s="65"/>
      <c r="K78" s="65"/>
    </row>
    <row r="79" spans="7:11" ht="15.75" x14ac:dyDescent="0.25">
      <c r="G79" s="65"/>
      <c r="H79" s="65"/>
      <c r="I79" s="65"/>
      <c r="J79" s="65"/>
      <c r="K79" s="65"/>
    </row>
    <row r="80" spans="7:11" ht="15.75" x14ac:dyDescent="0.25">
      <c r="G80" s="65"/>
      <c r="H80" s="65"/>
      <c r="I80" s="65"/>
      <c r="J80" s="65"/>
      <c r="K80" s="65"/>
    </row>
    <row r="81" spans="7:11" ht="15.75" x14ac:dyDescent="0.25">
      <c r="G81" s="65"/>
      <c r="H81" s="65"/>
      <c r="I81" s="65"/>
      <c r="J81" s="65"/>
      <c r="K81" s="65"/>
    </row>
    <row r="82" spans="7:11" ht="15.75" x14ac:dyDescent="0.25">
      <c r="G82" s="65"/>
      <c r="H82" s="65"/>
      <c r="I82" s="65"/>
      <c r="J82" s="65"/>
      <c r="K82" s="65"/>
    </row>
    <row r="83" spans="7:11" ht="15.75" x14ac:dyDescent="0.25">
      <c r="G83" s="65"/>
      <c r="H83" s="65"/>
      <c r="I83" s="65"/>
      <c r="J83" s="65"/>
      <c r="K83" s="65"/>
    </row>
    <row r="84" spans="7:11" ht="15.75" x14ac:dyDescent="0.25">
      <c r="G84" s="65"/>
      <c r="H84" s="65"/>
      <c r="I84" s="65"/>
      <c r="J84" s="65"/>
      <c r="K84" s="65"/>
    </row>
    <row r="85" spans="7:11" ht="15.75" x14ac:dyDescent="0.25">
      <c r="G85" s="65"/>
      <c r="H85" s="65"/>
      <c r="I85" s="65"/>
      <c r="J85" s="65"/>
      <c r="K85" s="65"/>
    </row>
    <row r="86" spans="7:11" ht="15.75" x14ac:dyDescent="0.25">
      <c r="G86" s="65"/>
      <c r="H86" s="65"/>
      <c r="I86" s="65"/>
      <c r="J86" s="65"/>
      <c r="K86" s="65"/>
    </row>
    <row r="87" spans="7:11" ht="15.75" x14ac:dyDescent="0.25">
      <c r="G87" s="65"/>
      <c r="H87" s="65"/>
      <c r="I87" s="65"/>
      <c r="J87" s="65"/>
      <c r="K87" s="65"/>
    </row>
    <row r="88" spans="7:11" ht="15.75" x14ac:dyDescent="0.25">
      <c r="G88" s="65"/>
      <c r="H88" s="65"/>
      <c r="I88" s="65"/>
      <c r="J88" s="65"/>
      <c r="K88" s="65"/>
    </row>
    <row r="89" spans="7:11" ht="15.75" x14ac:dyDescent="0.25">
      <c r="G89" s="65"/>
      <c r="H89" s="65"/>
      <c r="I89" s="65"/>
      <c r="J89" s="65"/>
      <c r="K89" s="65"/>
    </row>
    <row r="90" spans="7:11" ht="15.75" x14ac:dyDescent="0.25">
      <c r="G90" s="65"/>
      <c r="H90" s="65"/>
      <c r="I90" s="65"/>
      <c r="J90" s="65"/>
      <c r="K90" s="65"/>
    </row>
    <row r="91" spans="7:11" ht="15.75" x14ac:dyDescent="0.25">
      <c r="G91" s="65"/>
      <c r="H91" s="65"/>
      <c r="I91" s="65"/>
      <c r="J91" s="65"/>
      <c r="K91" s="65"/>
    </row>
    <row r="92" spans="7:11" ht="15.75" x14ac:dyDescent="0.25">
      <c r="G92" s="65"/>
      <c r="H92" s="65"/>
      <c r="I92" s="65"/>
      <c r="J92" s="65"/>
      <c r="K92" s="65"/>
    </row>
    <row r="93" spans="7:11" ht="15.75" x14ac:dyDescent="0.25">
      <c r="G93" s="65"/>
      <c r="H93" s="65"/>
      <c r="I93" s="65"/>
      <c r="J93" s="65"/>
      <c r="K93" s="65"/>
    </row>
    <row r="94" spans="7:11" ht="15.75" x14ac:dyDescent="0.25">
      <c r="G94" s="65"/>
      <c r="H94" s="65"/>
      <c r="I94" s="65"/>
      <c r="J94" s="65"/>
      <c r="K94" s="65"/>
    </row>
    <row r="95" spans="7:11" ht="15.75" x14ac:dyDescent="0.25">
      <c r="G95" s="65"/>
      <c r="H95" s="65"/>
      <c r="I95" s="65"/>
      <c r="J95" s="65"/>
      <c r="K95" s="65"/>
    </row>
    <row r="96" spans="7:11" ht="15.75" x14ac:dyDescent="0.25">
      <c r="G96" s="65"/>
      <c r="H96" s="65"/>
      <c r="I96" s="65"/>
      <c r="J96" s="65"/>
      <c r="K96" s="65"/>
    </row>
    <row r="97" spans="7:11" ht="15.75" x14ac:dyDescent="0.25">
      <c r="G97" s="65"/>
      <c r="H97" s="65"/>
      <c r="I97" s="65"/>
      <c r="J97" s="65"/>
      <c r="K97" s="65"/>
    </row>
    <row r="98" spans="7:11" ht="15.75" x14ac:dyDescent="0.25">
      <c r="G98" s="65"/>
      <c r="H98" s="65"/>
      <c r="I98" s="65"/>
      <c r="J98" s="65"/>
      <c r="K98" s="65"/>
    </row>
    <row r="99" spans="7:11" ht="15.75" x14ac:dyDescent="0.25">
      <c r="G99" s="65"/>
      <c r="H99" s="65"/>
      <c r="I99" s="65"/>
      <c r="J99" s="65"/>
      <c r="K99" s="65"/>
    </row>
    <row r="100" spans="7:11" ht="15.75" x14ac:dyDescent="0.25">
      <c r="G100" s="65"/>
      <c r="H100" s="65"/>
      <c r="I100" s="65"/>
      <c r="J100" s="65"/>
      <c r="K100" s="65"/>
    </row>
    <row r="101" spans="7:11" ht="15.75" x14ac:dyDescent="0.25">
      <c r="G101" s="65"/>
      <c r="H101" s="65"/>
      <c r="I101" s="65"/>
      <c r="J101" s="65"/>
      <c r="K101" s="65"/>
    </row>
    <row r="102" spans="7:11" ht="15.75" x14ac:dyDescent="0.25">
      <c r="G102" s="65"/>
      <c r="H102" s="65"/>
      <c r="I102" s="65"/>
      <c r="J102" s="65"/>
      <c r="K102" s="65"/>
    </row>
    <row r="103" spans="7:11" ht="15.75" x14ac:dyDescent="0.25">
      <c r="G103" s="65"/>
      <c r="H103" s="65"/>
      <c r="I103" s="65"/>
      <c r="J103" s="65"/>
      <c r="K103" s="65"/>
    </row>
    <row r="104" spans="7:11" ht="15.75" x14ac:dyDescent="0.25">
      <c r="G104" s="65"/>
      <c r="H104" s="65"/>
      <c r="I104" s="65"/>
      <c r="J104" s="65"/>
      <c r="K104" s="65"/>
    </row>
    <row r="105" spans="7:11" ht="15.75" x14ac:dyDescent="0.25">
      <c r="G105" s="65"/>
      <c r="H105" s="65"/>
      <c r="I105" s="65"/>
      <c r="J105" s="65"/>
      <c r="K105" s="65"/>
    </row>
    <row r="106" spans="7:11" ht="15.75" x14ac:dyDescent="0.25">
      <c r="G106" s="65"/>
      <c r="H106" s="65"/>
      <c r="I106" s="65"/>
      <c r="J106" s="65"/>
      <c r="K106" s="65"/>
    </row>
    <row r="107" spans="7:11" ht="15.75" x14ac:dyDescent="0.25">
      <c r="G107" s="65"/>
      <c r="H107" s="65"/>
      <c r="I107" s="65"/>
      <c r="J107" s="65"/>
      <c r="K107" s="65"/>
    </row>
    <row r="108" spans="7:11" ht="15.75" x14ac:dyDescent="0.25">
      <c r="G108" s="65"/>
      <c r="H108" s="65"/>
      <c r="I108" s="65"/>
      <c r="J108" s="65"/>
      <c r="K108" s="65"/>
    </row>
    <row r="109" spans="7:11" ht="15.75" x14ac:dyDescent="0.25">
      <c r="G109" s="65"/>
      <c r="H109" s="65"/>
      <c r="I109" s="65"/>
      <c r="J109" s="65"/>
      <c r="K109" s="65"/>
    </row>
    <row r="110" spans="7:11" ht="15.75" x14ac:dyDescent="0.25">
      <c r="G110" s="65"/>
      <c r="H110" s="65"/>
      <c r="I110" s="65"/>
      <c r="J110" s="65"/>
      <c r="K110" s="65"/>
    </row>
    <row r="111" spans="7:11" ht="15.75" x14ac:dyDescent="0.25">
      <c r="G111" s="65"/>
      <c r="H111" s="65"/>
      <c r="I111" s="65"/>
      <c r="J111" s="65"/>
      <c r="K111" s="65"/>
    </row>
    <row r="112" spans="7:11" ht="15.75" x14ac:dyDescent="0.25">
      <c r="G112" s="65"/>
      <c r="H112" s="65"/>
      <c r="I112" s="65"/>
      <c r="J112" s="65"/>
      <c r="K112" s="65"/>
    </row>
    <row r="113" spans="7:11" ht="15.75" x14ac:dyDescent="0.25">
      <c r="G113" s="65"/>
      <c r="H113" s="65"/>
      <c r="I113" s="65"/>
      <c r="J113" s="65"/>
      <c r="K113" s="65"/>
    </row>
    <row r="114" spans="7:11" ht="15.75" x14ac:dyDescent="0.25">
      <c r="G114" s="65"/>
      <c r="H114" s="65"/>
      <c r="I114" s="65"/>
      <c r="J114" s="65"/>
      <c r="K114" s="65"/>
    </row>
    <row r="115" spans="7:11" ht="15.75" x14ac:dyDescent="0.25">
      <c r="G115" s="65"/>
      <c r="H115" s="65"/>
      <c r="I115" s="65"/>
      <c r="J115" s="65"/>
      <c r="K115" s="65"/>
    </row>
    <row r="116" spans="7:11" ht="15.75" x14ac:dyDescent="0.25">
      <c r="G116" s="65"/>
      <c r="H116" s="65"/>
      <c r="I116" s="65"/>
      <c r="J116" s="65"/>
      <c r="K116" s="65"/>
    </row>
    <row r="117" spans="7:11" ht="15.75" x14ac:dyDescent="0.25">
      <c r="G117" s="65"/>
      <c r="H117" s="65"/>
      <c r="I117" s="65"/>
      <c r="J117" s="65"/>
      <c r="K117" s="65"/>
    </row>
    <row r="118" spans="7:11" ht="15.75" x14ac:dyDescent="0.25">
      <c r="G118" s="65"/>
      <c r="H118" s="65"/>
      <c r="I118" s="65"/>
      <c r="J118" s="65"/>
      <c r="K118" s="65"/>
    </row>
    <row r="119" spans="7:11" ht="15.75" x14ac:dyDescent="0.25">
      <c r="G119" s="65"/>
      <c r="H119" s="65"/>
      <c r="I119" s="65"/>
      <c r="J119" s="65"/>
      <c r="K119" s="65"/>
    </row>
    <row r="120" spans="7:11" ht="15.75" x14ac:dyDescent="0.25">
      <c r="G120" s="65"/>
      <c r="H120" s="65"/>
      <c r="I120" s="65"/>
      <c r="J120" s="65"/>
      <c r="K120" s="65"/>
    </row>
    <row r="121" spans="7:11" ht="15.75" x14ac:dyDescent="0.25">
      <c r="G121" s="65"/>
      <c r="H121" s="65"/>
      <c r="I121" s="65"/>
      <c r="J121" s="65"/>
      <c r="K121" s="65"/>
    </row>
    <row r="122" spans="7:11" ht="15.75" x14ac:dyDescent="0.25">
      <c r="G122" s="65"/>
      <c r="H122" s="65"/>
      <c r="I122" s="65"/>
      <c r="J122" s="65"/>
      <c r="K122" s="65"/>
    </row>
    <row r="123" spans="7:11" ht="15.75" x14ac:dyDescent="0.25">
      <c r="G123" s="65"/>
      <c r="H123" s="65"/>
      <c r="I123" s="65"/>
      <c r="J123" s="65"/>
      <c r="K123" s="65"/>
    </row>
    <row r="124" spans="7:11" ht="15.75" x14ac:dyDescent="0.25">
      <c r="G124" s="65"/>
      <c r="H124" s="65"/>
      <c r="I124" s="65"/>
      <c r="J124" s="65"/>
      <c r="K124" s="65"/>
    </row>
    <row r="125" spans="7:11" ht="15.75" x14ac:dyDescent="0.25">
      <c r="G125" s="65"/>
      <c r="H125" s="65"/>
      <c r="I125" s="65"/>
      <c r="J125" s="65"/>
      <c r="K125" s="65"/>
    </row>
    <row r="126" spans="7:11" ht="15.75" x14ac:dyDescent="0.25">
      <c r="G126" s="65"/>
      <c r="H126" s="65"/>
      <c r="I126" s="65"/>
      <c r="J126" s="65"/>
      <c r="K126" s="65"/>
    </row>
    <row r="127" spans="7:11" ht="15.75" x14ac:dyDescent="0.25">
      <c r="G127" s="65"/>
      <c r="H127" s="65"/>
      <c r="I127" s="65"/>
      <c r="J127" s="65"/>
      <c r="K127" s="65"/>
    </row>
    <row r="128" spans="7:11" ht="15.75" x14ac:dyDescent="0.25">
      <c r="G128" s="65"/>
      <c r="H128" s="65"/>
      <c r="I128" s="65"/>
      <c r="J128" s="65"/>
      <c r="K128" s="65"/>
    </row>
    <row r="129" spans="7:11" ht="15.75" x14ac:dyDescent="0.25">
      <c r="G129" s="65"/>
      <c r="H129" s="65"/>
      <c r="I129" s="65"/>
      <c r="J129" s="65"/>
      <c r="K129" s="65"/>
    </row>
    <row r="130" spans="7:11" ht="15.75" x14ac:dyDescent="0.25">
      <c r="G130" s="65"/>
      <c r="H130" s="65"/>
      <c r="I130" s="65"/>
      <c r="J130" s="65"/>
      <c r="K130" s="65"/>
    </row>
    <row r="131" spans="7:11" ht="15.75" x14ac:dyDescent="0.25">
      <c r="G131" s="65"/>
      <c r="H131" s="65"/>
      <c r="I131" s="65"/>
      <c r="J131" s="65"/>
      <c r="K131" s="65"/>
    </row>
    <row r="132" spans="7:11" ht="15.75" x14ac:dyDescent="0.25">
      <c r="G132" s="65"/>
      <c r="H132" s="65"/>
      <c r="I132" s="65"/>
      <c r="J132" s="65"/>
      <c r="K132" s="65"/>
    </row>
    <row r="133" spans="7:11" ht="15.75" x14ac:dyDescent="0.25">
      <c r="G133" s="65"/>
      <c r="H133" s="65"/>
      <c r="I133" s="65"/>
      <c r="J133" s="65"/>
      <c r="K133" s="65"/>
    </row>
    <row r="134" spans="7:11" ht="15.75" x14ac:dyDescent="0.25">
      <c r="G134" s="65"/>
      <c r="H134" s="65"/>
      <c r="I134" s="65"/>
      <c r="J134" s="65"/>
      <c r="K134" s="65"/>
    </row>
    <row r="135" spans="7:11" ht="15.75" x14ac:dyDescent="0.25">
      <c r="G135" s="65"/>
      <c r="H135" s="65"/>
      <c r="I135" s="65"/>
      <c r="J135" s="65"/>
      <c r="K135" s="65"/>
    </row>
    <row r="136" spans="7:11" ht="15.75" x14ac:dyDescent="0.25">
      <c r="G136" s="65"/>
      <c r="H136" s="65"/>
      <c r="I136" s="65"/>
      <c r="J136" s="65"/>
      <c r="K136" s="65"/>
    </row>
    <row r="137" spans="7:11" ht="15.75" x14ac:dyDescent="0.25">
      <c r="G137" s="65"/>
      <c r="H137" s="65"/>
      <c r="I137" s="65"/>
      <c r="J137" s="65"/>
      <c r="K137" s="65"/>
    </row>
    <row r="138" spans="7:11" ht="15.75" x14ac:dyDescent="0.25">
      <c r="G138" s="65"/>
      <c r="H138" s="65"/>
      <c r="I138" s="65"/>
      <c r="J138" s="65"/>
      <c r="K138" s="65"/>
    </row>
    <row r="139" spans="7:11" ht="15.75" x14ac:dyDescent="0.25">
      <c r="G139" s="65"/>
      <c r="H139" s="65"/>
      <c r="I139" s="65"/>
      <c r="J139" s="65"/>
      <c r="K139" s="65"/>
    </row>
    <row r="140" spans="7:11" ht="15.75" x14ac:dyDescent="0.25">
      <c r="G140" s="65"/>
      <c r="H140" s="65"/>
      <c r="I140" s="65"/>
      <c r="J140" s="65"/>
      <c r="K140" s="65"/>
    </row>
    <row r="141" spans="7:11" ht="15.75" x14ac:dyDescent="0.25">
      <c r="G141" s="65"/>
      <c r="H141" s="65"/>
      <c r="I141" s="65"/>
      <c r="J141" s="65"/>
      <c r="K141" s="65"/>
    </row>
    <row r="142" spans="7:11" ht="15.75" x14ac:dyDescent="0.25">
      <c r="G142" s="65"/>
      <c r="H142" s="65"/>
      <c r="I142" s="65"/>
      <c r="J142" s="65"/>
      <c r="K142" s="65"/>
    </row>
    <row r="143" spans="7:11" ht="15.75" x14ac:dyDescent="0.25">
      <c r="G143" s="65"/>
      <c r="H143" s="65"/>
      <c r="I143" s="65"/>
      <c r="J143" s="65"/>
      <c r="K143" s="65"/>
    </row>
    <row r="144" spans="7:11" ht="15.75" x14ac:dyDescent="0.25">
      <c r="G144" s="65"/>
      <c r="H144" s="65"/>
      <c r="I144" s="65"/>
      <c r="J144" s="65"/>
      <c r="K144" s="65"/>
    </row>
    <row r="145" spans="7:11" ht="15.75" x14ac:dyDescent="0.25">
      <c r="G145" s="65"/>
      <c r="H145" s="65"/>
      <c r="I145" s="65"/>
      <c r="J145" s="65"/>
      <c r="K145" s="65"/>
    </row>
    <row r="146" spans="7:11" ht="15.75" x14ac:dyDescent="0.25">
      <c r="G146" s="65"/>
      <c r="H146" s="65"/>
      <c r="I146" s="65"/>
      <c r="J146" s="65"/>
      <c r="K146" s="65"/>
    </row>
    <row r="147" spans="7:11" ht="15.75" x14ac:dyDescent="0.25">
      <c r="G147" s="65"/>
      <c r="H147" s="65"/>
      <c r="I147" s="65"/>
      <c r="J147" s="65"/>
      <c r="K147" s="65"/>
    </row>
    <row r="148" spans="7:11" ht="15.75" x14ac:dyDescent="0.25">
      <c r="G148" s="65"/>
      <c r="H148" s="65"/>
      <c r="I148" s="65"/>
      <c r="J148" s="65"/>
      <c r="K148" s="65"/>
    </row>
    <row r="149" spans="7:11" ht="15.75" x14ac:dyDescent="0.25">
      <c r="G149" s="65"/>
      <c r="H149" s="65"/>
      <c r="I149" s="65"/>
      <c r="J149" s="65"/>
      <c r="K149" s="65"/>
    </row>
    <row r="150" spans="7:11" ht="15.75" x14ac:dyDescent="0.25">
      <c r="G150" s="65"/>
      <c r="H150" s="65"/>
      <c r="I150" s="65"/>
      <c r="J150" s="65"/>
      <c r="K150" s="65"/>
    </row>
    <row r="151" spans="7:11" ht="15.75" x14ac:dyDescent="0.25">
      <c r="G151" s="65"/>
      <c r="H151" s="65"/>
      <c r="I151" s="65"/>
      <c r="J151" s="65"/>
      <c r="K151" s="65"/>
    </row>
    <row r="152" spans="7:11" ht="15.75" x14ac:dyDescent="0.25">
      <c r="G152" s="65"/>
      <c r="H152" s="65"/>
      <c r="I152" s="65"/>
      <c r="J152" s="65"/>
      <c r="K152" s="65"/>
    </row>
    <row r="153" spans="7:11" ht="15.75" x14ac:dyDescent="0.25">
      <c r="G153" s="65"/>
      <c r="H153" s="65"/>
      <c r="I153" s="65"/>
      <c r="J153" s="65"/>
      <c r="K153" s="65"/>
    </row>
    <row r="154" spans="7:11" ht="15.75" x14ac:dyDescent="0.25">
      <c r="G154" s="65"/>
      <c r="H154" s="65"/>
      <c r="I154" s="65"/>
      <c r="J154" s="65"/>
      <c r="K154" s="65"/>
    </row>
    <row r="155" spans="7:11" ht="15.75" x14ac:dyDescent="0.25">
      <c r="G155" s="65"/>
      <c r="H155" s="65"/>
      <c r="I155" s="65"/>
      <c r="J155" s="65"/>
      <c r="K155" s="65"/>
    </row>
    <row r="156" spans="7:11" ht="15.75" x14ac:dyDescent="0.25">
      <c r="G156" s="65"/>
      <c r="H156" s="65"/>
      <c r="I156" s="65"/>
      <c r="J156" s="65"/>
      <c r="K156" s="65"/>
    </row>
    <row r="157" spans="7:11" ht="15.75" x14ac:dyDescent="0.25">
      <c r="G157" s="65"/>
      <c r="H157" s="65"/>
      <c r="I157" s="65"/>
      <c r="J157" s="65"/>
      <c r="K157" s="65"/>
    </row>
    <row r="158" spans="7:11" ht="15.75" x14ac:dyDescent="0.25">
      <c r="G158" s="65"/>
      <c r="H158" s="65"/>
      <c r="I158" s="65"/>
      <c r="J158" s="65"/>
      <c r="K158" s="65"/>
    </row>
    <row r="159" spans="7:11" ht="15.75" x14ac:dyDescent="0.25">
      <c r="G159" s="65"/>
      <c r="H159" s="65"/>
      <c r="I159" s="65"/>
      <c r="J159" s="65"/>
      <c r="K159" s="65"/>
    </row>
    <row r="160" spans="7:11" ht="15.75" x14ac:dyDescent="0.25">
      <c r="G160" s="65"/>
      <c r="H160" s="65"/>
      <c r="I160" s="65"/>
      <c r="J160" s="65"/>
      <c r="K160" s="65"/>
    </row>
    <row r="161" spans="7:11" ht="15.75" x14ac:dyDescent="0.25">
      <c r="G161" s="65"/>
      <c r="H161" s="65"/>
      <c r="I161" s="65"/>
      <c r="J161" s="65"/>
      <c r="K161" s="65"/>
    </row>
    <row r="162" spans="7:11" ht="15.75" x14ac:dyDescent="0.25">
      <c r="G162" s="65"/>
      <c r="H162" s="65"/>
      <c r="I162" s="65"/>
      <c r="J162" s="65"/>
      <c r="K162" s="65"/>
    </row>
    <row r="163" spans="7:11" ht="15.75" x14ac:dyDescent="0.25">
      <c r="G163" s="65"/>
      <c r="H163" s="65"/>
      <c r="I163" s="65"/>
      <c r="J163" s="65"/>
      <c r="K163" s="65"/>
    </row>
    <row r="164" spans="7:11" ht="15.75" x14ac:dyDescent="0.25">
      <c r="G164" s="65"/>
      <c r="H164" s="65"/>
      <c r="I164" s="65"/>
      <c r="J164" s="65"/>
      <c r="K164" s="65"/>
    </row>
    <row r="165" spans="7:11" ht="15.75" x14ac:dyDescent="0.25">
      <c r="G165" s="65"/>
      <c r="H165" s="65"/>
      <c r="I165" s="65"/>
      <c r="J165" s="65"/>
      <c r="K165" s="65"/>
    </row>
    <row r="166" spans="7:11" ht="15.75" x14ac:dyDescent="0.25">
      <c r="G166" s="65"/>
      <c r="H166" s="65"/>
      <c r="I166" s="65"/>
      <c r="J166" s="65"/>
      <c r="K166" s="65"/>
    </row>
    <row r="167" spans="7:11" ht="15.75" x14ac:dyDescent="0.25">
      <c r="G167" s="65"/>
      <c r="H167" s="65"/>
      <c r="I167" s="65"/>
      <c r="J167" s="65"/>
      <c r="K167" s="65"/>
    </row>
  </sheetData>
  <sheetProtection algorithmName="SHA-512" hashValue="4d85CCekBk/79BuW7dj4OoPboYE37J/Zc6LGoCZrMwmRMfwURwRQz2dvf5XLfrdZ7LFBknOMOmEHCajtFOPvOg==" saltValue="zilYWDX8jkAJP65gmjl65A==" spinCount="100000" sheet="1" objects="1" scenarios="1"/>
  <mergeCells count="31">
    <mergeCell ref="B21:D21"/>
    <mergeCell ref="E21:F21"/>
    <mergeCell ref="B22:D22"/>
    <mergeCell ref="B23:D23"/>
    <mergeCell ref="E10:F10"/>
    <mergeCell ref="E11:F11"/>
    <mergeCell ref="E12:F12"/>
    <mergeCell ref="E13:F13"/>
    <mergeCell ref="E14:F14"/>
    <mergeCell ref="B16:F16"/>
    <mergeCell ref="E22:F22"/>
    <mergeCell ref="E23:F23"/>
    <mergeCell ref="B10:D10"/>
    <mergeCell ref="B11:D11"/>
    <mergeCell ref="B12:D12"/>
    <mergeCell ref="B13:D13"/>
    <mergeCell ref="B20:D20"/>
    <mergeCell ref="E20:F20"/>
    <mergeCell ref="B14:D14"/>
    <mergeCell ref="B9:F9"/>
    <mergeCell ref="B1:F1"/>
    <mergeCell ref="B2:F2"/>
    <mergeCell ref="B3:F3"/>
    <mergeCell ref="B4:F4"/>
    <mergeCell ref="B5:F5"/>
    <mergeCell ref="B7:F7"/>
    <mergeCell ref="B19:F19"/>
    <mergeCell ref="B18:D18"/>
    <mergeCell ref="B17:D17"/>
    <mergeCell ref="E17:F17"/>
    <mergeCell ref="E18:F18"/>
  </mergeCells>
  <pageMargins left="0.7" right="0.7" top="0.98479166666666662" bottom="0.75" header="0.3" footer="0.3"/>
  <pageSetup scale="71" fitToHeight="0" orientation="landscape" r:id="rId1"/>
  <headerFooter>
    <oddHeader>&amp;C&amp;G</oddHeader>
    <oddFooter>&amp;L&amp;"Avenir LT Std 35 Light,Regular"&amp;12&amp;K000000FINAL October 1, 2019&amp;C&amp;"Avenir LT Std 35 Light,Regular"&amp;12Page &amp;P of &amp;N&amp;R&amp;"Avenir LT Std 35 Light,Regular"&amp;12&amp;K000000&amp;A</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B1:U159"/>
  <sheetViews>
    <sheetView showGridLines="0" showRowColHeaders="0" zoomScaleNormal="100" workbookViewId="0"/>
  </sheetViews>
  <sheetFormatPr defaultColWidth="9.140625" defaultRowHeight="15" x14ac:dyDescent="0.25"/>
  <cols>
    <col min="1" max="1" width="4.28515625" style="20" customWidth="1"/>
    <col min="2" max="4" width="33.28515625" style="20" customWidth="1"/>
    <col min="5" max="7" width="22.42578125" style="20" customWidth="1"/>
    <col min="8" max="8" width="4.28515625" style="20" customWidth="1"/>
    <col min="9" max="16384" width="9.140625" style="20"/>
  </cols>
  <sheetData>
    <row r="1" spans="2:8" ht="18.75" customHeight="1" x14ac:dyDescent="0.25">
      <c r="B1" s="499" t="s">
        <v>0</v>
      </c>
      <c r="C1" s="499"/>
      <c r="D1" s="499"/>
      <c r="E1" s="499"/>
      <c r="F1" s="499"/>
      <c r="G1" s="499"/>
    </row>
    <row r="2" spans="2:8" ht="15" customHeight="1" x14ac:dyDescent="0.25">
      <c r="B2" s="512"/>
      <c r="C2" s="512"/>
      <c r="D2" s="512"/>
      <c r="E2" s="512"/>
      <c r="F2" s="512"/>
      <c r="G2" s="512"/>
    </row>
    <row r="3" spans="2:8" ht="18.75" customHeight="1" x14ac:dyDescent="0.25">
      <c r="B3" s="691" t="s">
        <v>1</v>
      </c>
      <c r="C3" s="691"/>
      <c r="D3" s="691"/>
      <c r="E3" s="691"/>
      <c r="F3" s="691"/>
      <c r="G3" s="691"/>
    </row>
    <row r="4" spans="2:8" ht="18.75" customHeight="1" x14ac:dyDescent="0.25">
      <c r="B4" s="692" t="s">
        <v>48</v>
      </c>
      <c r="C4" s="692"/>
      <c r="D4" s="692"/>
      <c r="E4" s="692"/>
      <c r="F4" s="692"/>
      <c r="G4" s="692"/>
    </row>
    <row r="5" spans="2:8" ht="15" customHeight="1" x14ac:dyDescent="0.25">
      <c r="B5" s="693" t="s">
        <v>604</v>
      </c>
      <c r="C5" s="693"/>
      <c r="D5" s="693"/>
      <c r="E5" s="693"/>
      <c r="F5" s="693"/>
      <c r="G5" s="693"/>
    </row>
    <row r="6" spans="2:8" ht="15" customHeight="1" x14ac:dyDescent="0.25">
      <c r="B6" s="371"/>
      <c r="C6" s="371"/>
      <c r="D6" s="371"/>
      <c r="E6" s="371"/>
      <c r="F6" s="371"/>
      <c r="G6" s="371"/>
    </row>
    <row r="7" spans="2:8" ht="18.75" customHeight="1" x14ac:dyDescent="0.25">
      <c r="B7" s="499" t="s">
        <v>2</v>
      </c>
      <c r="C7" s="499"/>
      <c r="D7" s="499"/>
      <c r="E7" s="499"/>
      <c r="F7" s="499"/>
      <c r="G7" s="499"/>
    </row>
    <row r="8" spans="2:8" ht="15" customHeight="1" x14ac:dyDescent="0.25"/>
    <row r="9" spans="2:8" ht="15" customHeight="1" x14ac:dyDescent="0.25">
      <c r="B9" s="697" t="s">
        <v>20</v>
      </c>
      <c r="C9" s="697"/>
      <c r="D9" s="697"/>
      <c r="E9" s="695" t="str">
        <f>IF('Project Info'!E20:F20="","",'Project Info'!E20:F20)</f>
        <v/>
      </c>
      <c r="F9" s="695"/>
      <c r="G9" s="695"/>
    </row>
    <row r="10" spans="2:8" ht="15" customHeight="1" x14ac:dyDescent="0.25">
      <c r="B10" s="91"/>
      <c r="C10" s="91"/>
      <c r="D10" s="91"/>
      <c r="E10" s="91"/>
      <c r="F10" s="91"/>
      <c r="G10" s="91"/>
    </row>
    <row r="11" spans="2:8" ht="15" customHeight="1" x14ac:dyDescent="0.25">
      <c r="B11" s="694" t="s">
        <v>24</v>
      </c>
      <c r="C11" s="694"/>
      <c r="D11" s="694"/>
      <c r="E11" s="694"/>
      <c r="F11" s="694"/>
      <c r="G11" s="694"/>
    </row>
    <row r="12" spans="2:8" ht="15" customHeight="1" x14ac:dyDescent="0.25">
      <c r="B12" s="696" t="s">
        <v>547</v>
      </c>
      <c r="C12" s="696"/>
      <c r="D12" s="696"/>
      <c r="E12" s="696"/>
      <c r="F12" s="696"/>
      <c r="G12" s="696"/>
    </row>
    <row r="13" spans="2:8" ht="15" customHeight="1" x14ac:dyDescent="0.25">
      <c r="B13" s="685" t="s">
        <v>51</v>
      </c>
      <c r="C13" s="685"/>
      <c r="D13" s="685"/>
      <c r="E13" s="687" t="str">
        <f>IFERROR(E24*'Project Info'!$E$28/SUM('Project Info'!$E$28:$E$29),"")</f>
        <v/>
      </c>
      <c r="F13" s="687"/>
      <c r="G13" s="687"/>
      <c r="H13" s="65"/>
    </row>
    <row r="14" spans="2:8" ht="15" customHeight="1" x14ac:dyDescent="0.25">
      <c r="B14" s="685" t="s">
        <v>52</v>
      </c>
      <c r="C14" s="685"/>
      <c r="D14" s="685"/>
      <c r="E14" s="686" t="str">
        <f>IFERROR(E25*'Project Info'!$E$28/SUM('Project Info'!$E$28:$E$29),"")</f>
        <v/>
      </c>
      <c r="F14" s="686"/>
      <c r="G14" s="686"/>
      <c r="H14" s="65"/>
    </row>
    <row r="15" spans="2:8" ht="15" customHeight="1" x14ac:dyDescent="0.25">
      <c r="B15" s="685" t="s">
        <v>53</v>
      </c>
      <c r="C15" s="685"/>
      <c r="D15" s="685"/>
      <c r="E15" s="686" t="str">
        <f>IFERROR(E26*'Project Info'!$E$28/SUM('Project Info'!$E$28:$E$29),"")</f>
        <v/>
      </c>
      <c r="F15" s="686"/>
      <c r="G15" s="686"/>
      <c r="H15" s="65"/>
    </row>
    <row r="16" spans="2:8" ht="15" customHeight="1" x14ac:dyDescent="0.25">
      <c r="B16" s="685" t="s">
        <v>55</v>
      </c>
      <c r="C16" s="685"/>
      <c r="D16" s="685"/>
      <c r="E16" s="686" t="str">
        <f>IFERROR(E27*'Project Info'!$E$28/SUM('Project Info'!$E$28:$E$29),"")</f>
        <v/>
      </c>
      <c r="F16" s="686"/>
      <c r="G16" s="686"/>
      <c r="H16" s="65"/>
    </row>
    <row r="17" spans="2:21" ht="15" customHeight="1" x14ac:dyDescent="0.25">
      <c r="B17" s="685" t="s">
        <v>54</v>
      </c>
      <c r="C17" s="685"/>
      <c r="D17" s="685"/>
      <c r="E17" s="686" t="str">
        <f>IFERROR(E28*'Project Info'!$E$28/SUM('Project Info'!$E$28:$E$29),"")</f>
        <v/>
      </c>
      <c r="F17" s="686"/>
      <c r="G17" s="686"/>
      <c r="H17" s="65"/>
    </row>
    <row r="18" spans="2:21" ht="15" customHeight="1" x14ac:dyDescent="0.25">
      <c r="B18" s="682" t="s">
        <v>245</v>
      </c>
      <c r="C18" s="683"/>
      <c r="D18" s="684"/>
      <c r="E18" s="92" t="s">
        <v>246</v>
      </c>
      <c r="F18" s="92" t="s">
        <v>247</v>
      </c>
      <c r="G18" s="92" t="s">
        <v>38</v>
      </c>
      <c r="H18" s="93"/>
    </row>
    <row r="19" spans="2:21" ht="19.5" customHeight="1" x14ac:dyDescent="0.25">
      <c r="B19" s="685" t="s">
        <v>548</v>
      </c>
      <c r="C19" s="685"/>
      <c r="D19" s="685"/>
      <c r="E19" s="94" t="str">
        <f>IFERROR(E30*'Project Info'!$E$28/SUM('Project Info'!$E$28:$E$29),"")</f>
        <v/>
      </c>
      <c r="F19" s="94" t="str">
        <f>IFERROR(F30*'Project Info'!$E$28/SUM('Project Info'!$E$28:$E$29),"")</f>
        <v/>
      </c>
      <c r="G19" s="94" t="str">
        <f>IFERROR(G30*'Project Info'!$E$28/SUM('Project Info'!$E$28:$E$29),"")</f>
        <v/>
      </c>
    </row>
    <row r="20" spans="2:21" ht="19.5" customHeight="1" x14ac:dyDescent="0.25">
      <c r="B20" s="685" t="s">
        <v>25</v>
      </c>
      <c r="C20" s="685"/>
      <c r="D20" s="685"/>
      <c r="E20" s="94" t="str">
        <f>IFERROR(E31*'Project Info'!$E$28/SUM('Project Info'!$E$28:$E$29),"")</f>
        <v/>
      </c>
      <c r="F20" s="94" t="str">
        <f>IFERROR(F31*'Project Info'!$E$28/SUM('Project Info'!$E$28:$E$29),"")</f>
        <v/>
      </c>
      <c r="G20" s="94" t="str">
        <f>IFERROR(G31*'Project Info'!$E$28/SUM('Project Info'!$E$28:$E$29),"")</f>
        <v/>
      </c>
    </row>
    <row r="21" spans="2:21" ht="18.75" x14ac:dyDescent="0.25">
      <c r="B21" s="685" t="s">
        <v>549</v>
      </c>
      <c r="C21" s="685"/>
      <c r="D21" s="685"/>
      <c r="E21" s="94" t="str">
        <f>IFERROR(E32*'Project Info'!$E$28/SUM('Project Info'!$E$28:$E$29),"")</f>
        <v/>
      </c>
      <c r="F21" s="94" t="str">
        <f>IFERROR(F32*'Project Info'!$E$28/SUM('Project Info'!$E$28:$E$29),"")</f>
        <v/>
      </c>
      <c r="G21" s="94" t="str">
        <f>IFERROR(G32*'Project Info'!$E$28/SUM('Project Info'!$E$28:$E$29),"")</f>
        <v/>
      </c>
      <c r="H21" s="65"/>
      <c r="I21" s="65"/>
      <c r="J21" s="65"/>
      <c r="K21" s="65"/>
      <c r="L21" s="65"/>
      <c r="M21" s="65"/>
      <c r="N21" s="65"/>
      <c r="O21" s="65"/>
      <c r="P21" s="65"/>
      <c r="Q21" s="65"/>
      <c r="R21" s="65"/>
      <c r="S21" s="66"/>
      <c r="T21" s="66"/>
      <c r="U21" s="65"/>
    </row>
    <row r="22" spans="2:21" ht="18.75" x14ac:dyDescent="0.25">
      <c r="B22" s="685" t="s">
        <v>550</v>
      </c>
      <c r="C22" s="685"/>
      <c r="D22" s="685"/>
      <c r="E22" s="94" t="str">
        <f>IFERROR(E33*'Project Info'!$E$28/SUM('Project Info'!$E$28:$E$29),"")</f>
        <v/>
      </c>
      <c r="F22" s="94" t="str">
        <f>IFERROR(F33*'Project Info'!$E$28/SUM('Project Info'!$E$28:$E$29),"")</f>
        <v/>
      </c>
      <c r="G22" s="94" t="str">
        <f>IFERROR(G33*'Project Info'!$E$28/SUM('Project Info'!$E$28:$E$29),"")</f>
        <v/>
      </c>
      <c r="H22" s="65"/>
      <c r="I22" s="65"/>
      <c r="J22" s="65"/>
      <c r="K22" s="65"/>
      <c r="L22" s="65"/>
      <c r="M22" s="65"/>
      <c r="N22" s="65"/>
      <c r="O22" s="65"/>
      <c r="P22" s="65"/>
      <c r="Q22" s="65"/>
      <c r="R22" s="65"/>
      <c r="S22" s="66"/>
      <c r="T22" s="66"/>
      <c r="U22" s="65"/>
    </row>
    <row r="23" spans="2:21" ht="15" customHeight="1" x14ac:dyDescent="0.25">
      <c r="B23" s="698" t="s">
        <v>244</v>
      </c>
      <c r="C23" s="698"/>
      <c r="D23" s="698"/>
      <c r="E23" s="698"/>
      <c r="F23" s="698"/>
      <c r="G23" s="698"/>
      <c r="H23" s="65"/>
    </row>
    <row r="24" spans="2:21" ht="15" customHeight="1" x14ac:dyDescent="0.25">
      <c r="B24" s="685" t="s">
        <v>51</v>
      </c>
      <c r="C24" s="685"/>
      <c r="D24" s="685"/>
      <c r="E24" s="687" t="str">
        <f>IF('Calculations &lt;HIDE&gt;'!C57=0,"",IFERROR('Calculations &lt;HIDE&gt;'!C57,""))</f>
        <v/>
      </c>
      <c r="F24" s="687"/>
      <c r="G24" s="687"/>
      <c r="H24" s="65"/>
    </row>
    <row r="25" spans="2:21" ht="15" customHeight="1" x14ac:dyDescent="0.25">
      <c r="B25" s="688" t="s">
        <v>52</v>
      </c>
      <c r="C25" s="689"/>
      <c r="D25" s="690"/>
      <c r="E25" s="686" t="str">
        <f>IF('Calculations &lt;HIDE&gt;'!C58=0,"",IFERROR('Calculations &lt;HIDE&gt;'!C58,""))</f>
        <v/>
      </c>
      <c r="F25" s="686"/>
      <c r="G25" s="686"/>
      <c r="H25" s="65"/>
    </row>
    <row r="26" spans="2:21" ht="15" customHeight="1" x14ac:dyDescent="0.25">
      <c r="B26" s="688" t="s">
        <v>53</v>
      </c>
      <c r="C26" s="689"/>
      <c r="D26" s="690"/>
      <c r="E26" s="686" t="str">
        <f>IF('Calculations &lt;HIDE&gt;'!C59=0,"",IFERROR('Calculations &lt;HIDE&gt;'!C59,""))</f>
        <v/>
      </c>
      <c r="F26" s="686"/>
      <c r="G26" s="686"/>
      <c r="H26" s="65"/>
    </row>
    <row r="27" spans="2:21" ht="15" customHeight="1" x14ac:dyDescent="0.25">
      <c r="B27" s="685" t="s">
        <v>55</v>
      </c>
      <c r="C27" s="685"/>
      <c r="D27" s="685"/>
      <c r="E27" s="686" t="str">
        <f>IF('Calculations &lt;HIDE&gt;'!C60=0,"",IFERROR('Calculations &lt;HIDE&gt;'!C60,""))</f>
        <v/>
      </c>
      <c r="F27" s="686"/>
      <c r="G27" s="686"/>
      <c r="H27" s="65"/>
    </row>
    <row r="28" spans="2:21" ht="15" customHeight="1" x14ac:dyDescent="0.25">
      <c r="B28" s="685" t="s">
        <v>54</v>
      </c>
      <c r="C28" s="685"/>
      <c r="D28" s="685"/>
      <c r="E28" s="686" t="str">
        <f>IF('Calculations &lt;HIDE&gt;'!C61=0,"",IFERROR('Calculations &lt;HIDE&gt;'!C61,""))</f>
        <v/>
      </c>
      <c r="F28" s="686"/>
      <c r="G28" s="686"/>
      <c r="H28" s="65"/>
    </row>
    <row r="29" spans="2:21" ht="15" customHeight="1" x14ac:dyDescent="0.25">
      <c r="B29" s="682" t="s">
        <v>245</v>
      </c>
      <c r="C29" s="683"/>
      <c r="D29" s="684"/>
      <c r="E29" s="92" t="s">
        <v>246</v>
      </c>
      <c r="F29" s="92" t="s">
        <v>247</v>
      </c>
      <c r="G29" s="92" t="s">
        <v>38</v>
      </c>
      <c r="H29" s="65"/>
    </row>
    <row r="30" spans="2:21" ht="19.5" customHeight="1" x14ac:dyDescent="0.25">
      <c r="B30" s="685" t="s">
        <v>548</v>
      </c>
      <c r="C30" s="685"/>
      <c r="D30" s="685"/>
      <c r="E30" s="94" t="str">
        <f>IF('Calculations &lt;HIDE&gt;'!C52=0,"",IFERROR('Calculations &lt;HIDE&gt;'!C52,""))</f>
        <v/>
      </c>
      <c r="F30" s="94" t="str">
        <f>IF('Calculations &lt;HIDE&gt;'!D52=0,"",IFERROR('Calculations &lt;HIDE&gt;'!D52,""))</f>
        <v/>
      </c>
      <c r="G30" s="94" t="str">
        <f>IF('Calculations &lt;HIDE&gt;'!E52=0,"",IFERROR('Calculations &lt;HIDE&gt;'!E52,""))</f>
        <v/>
      </c>
      <c r="H30" s="65"/>
    </row>
    <row r="31" spans="2:21" ht="19.5" customHeight="1" x14ac:dyDescent="0.25">
      <c r="B31" s="685" t="s">
        <v>25</v>
      </c>
      <c r="C31" s="685"/>
      <c r="D31" s="685"/>
      <c r="E31" s="94" t="str">
        <f>IF('Calculations &lt;HIDE&gt;'!C51=0,"",IFERROR('Calculations &lt;HIDE&gt;'!C51,""))</f>
        <v/>
      </c>
      <c r="F31" s="94" t="str">
        <f>IF('Calculations &lt;HIDE&gt;'!D51=0,"",IFERROR('Calculations &lt;HIDE&gt;'!D51,""))</f>
        <v/>
      </c>
      <c r="G31" s="94" t="str">
        <f>IF('Calculations &lt;HIDE&gt;'!E51=0,"",IFERROR('Calculations &lt;HIDE&gt;'!E51,""))</f>
        <v/>
      </c>
      <c r="H31" s="65"/>
    </row>
    <row r="32" spans="2:21" ht="19.5" customHeight="1" x14ac:dyDescent="0.25">
      <c r="B32" s="685" t="s">
        <v>549</v>
      </c>
      <c r="C32" s="685"/>
      <c r="D32" s="685"/>
      <c r="E32" s="94" t="str">
        <f>IF('Calculations &lt;HIDE&gt;'!C53=0,"",IFERROR('Calculations &lt;HIDE&gt;'!C53,""))</f>
        <v/>
      </c>
      <c r="F32" s="94" t="str">
        <f>IF('Calculations &lt;HIDE&gt;'!D53=0,"",IFERROR('Calculations &lt;HIDE&gt;'!D53,""))</f>
        <v/>
      </c>
      <c r="G32" s="94" t="str">
        <f>IF('Calculations &lt;HIDE&gt;'!E53=0,"",IFERROR('Calculations &lt;HIDE&gt;'!E53,""))</f>
        <v/>
      </c>
      <c r="H32" s="65"/>
    </row>
    <row r="33" spans="2:8" ht="19.5" customHeight="1" x14ac:dyDescent="0.25">
      <c r="B33" s="685" t="s">
        <v>550</v>
      </c>
      <c r="C33" s="685"/>
      <c r="D33" s="685"/>
      <c r="E33" s="94" t="str">
        <f>IF('Calculations &lt;HIDE&gt;'!C54=0,"",IFERROR('Calculations &lt;HIDE&gt;'!C54,""))</f>
        <v/>
      </c>
      <c r="F33" s="94" t="str">
        <f>IF('Calculations &lt;HIDE&gt;'!D54=0,"",IFERROR('Calculations &lt;HIDE&gt;'!D54,""))</f>
        <v/>
      </c>
      <c r="G33" s="94" t="str">
        <f>IF('Calculations &lt;HIDE&gt;'!E54=0,"",IFERROR('Calculations &lt;HIDE&gt;'!E54,""))</f>
        <v/>
      </c>
      <c r="H33" s="65"/>
    </row>
    <row r="34" spans="2:8" ht="15" customHeight="1" x14ac:dyDescent="0.25">
      <c r="B34" s="34"/>
      <c r="C34" s="34"/>
      <c r="D34" s="34"/>
      <c r="E34" s="34"/>
      <c r="F34" s="34"/>
      <c r="G34" s="58"/>
      <c r="H34" s="65"/>
    </row>
    <row r="35" spans="2:8" ht="15" customHeight="1" x14ac:dyDescent="0.25">
      <c r="B35" s="26"/>
      <c r="C35" s="26"/>
      <c r="D35" s="26"/>
      <c r="E35" s="26"/>
      <c r="F35" s="26"/>
      <c r="G35" s="26"/>
      <c r="H35" s="65"/>
    </row>
    <row r="36" spans="2:8" ht="15" customHeight="1" x14ac:dyDescent="0.25">
      <c r="B36" s="26"/>
      <c r="C36" s="26"/>
      <c r="D36" s="26"/>
      <c r="E36" s="26"/>
      <c r="F36" s="26"/>
      <c r="G36" s="26"/>
      <c r="H36" s="65"/>
    </row>
    <row r="37" spans="2:8" ht="15" customHeight="1" x14ac:dyDescent="0.25">
      <c r="B37" s="26"/>
      <c r="C37" s="26"/>
      <c r="D37" s="26"/>
      <c r="E37" s="26"/>
      <c r="F37" s="26"/>
      <c r="G37" s="26"/>
      <c r="H37" s="65"/>
    </row>
    <row r="38" spans="2:8" ht="15" customHeight="1" x14ac:dyDescent="0.25">
      <c r="H38" s="65"/>
    </row>
    <row r="39" spans="2:8" ht="15" customHeight="1" x14ac:dyDescent="0.25">
      <c r="H39" s="65"/>
    </row>
    <row r="40" spans="2:8" ht="15" customHeight="1" x14ac:dyDescent="0.25">
      <c r="H40" s="65"/>
    </row>
    <row r="41" spans="2:8" ht="15" customHeight="1" x14ac:dyDescent="0.25">
      <c r="H41" s="65"/>
    </row>
    <row r="42" spans="2:8" ht="15" customHeight="1" x14ac:dyDescent="0.25">
      <c r="H42" s="65"/>
    </row>
    <row r="43" spans="2:8" ht="15" customHeight="1" x14ac:dyDescent="0.25">
      <c r="H43" s="65"/>
    </row>
    <row r="44" spans="2:8" ht="15" customHeight="1" x14ac:dyDescent="0.25">
      <c r="H44" s="65"/>
    </row>
    <row r="45" spans="2:8" ht="15" customHeight="1" x14ac:dyDescent="0.25">
      <c r="H45" s="65"/>
    </row>
    <row r="46" spans="2:8" ht="15" customHeight="1" x14ac:dyDescent="0.25">
      <c r="H46" s="65"/>
    </row>
    <row r="47" spans="2:8" ht="15" customHeight="1" x14ac:dyDescent="0.25">
      <c r="H47" s="65"/>
    </row>
    <row r="48" spans="2:8" ht="15" customHeight="1" x14ac:dyDescent="0.25">
      <c r="H48" s="65"/>
    </row>
    <row r="49" spans="8:8" ht="15" customHeight="1" x14ac:dyDescent="0.25">
      <c r="H49" s="65"/>
    </row>
    <row r="50" spans="8:8" ht="15" customHeight="1" x14ac:dyDescent="0.25">
      <c r="H50" s="65"/>
    </row>
    <row r="51" spans="8:8" ht="15" customHeight="1" x14ac:dyDescent="0.25">
      <c r="H51" s="65"/>
    </row>
    <row r="52" spans="8:8" ht="15" customHeight="1" x14ac:dyDescent="0.25">
      <c r="H52" s="65"/>
    </row>
    <row r="53" spans="8:8" ht="15" customHeight="1" x14ac:dyDescent="0.25">
      <c r="H53" s="65"/>
    </row>
    <row r="54" spans="8:8" ht="15" customHeight="1" x14ac:dyDescent="0.25">
      <c r="H54" s="65"/>
    </row>
    <row r="55" spans="8:8" ht="15.75" x14ac:dyDescent="0.25">
      <c r="H55" s="65"/>
    </row>
    <row r="56" spans="8:8" ht="15.75" x14ac:dyDescent="0.25">
      <c r="H56" s="65"/>
    </row>
    <row r="57" spans="8:8" ht="15.75" x14ac:dyDescent="0.25">
      <c r="H57" s="65"/>
    </row>
    <row r="58" spans="8:8" ht="15.75" x14ac:dyDescent="0.25">
      <c r="H58" s="65"/>
    </row>
    <row r="59" spans="8:8" ht="15.75" x14ac:dyDescent="0.25">
      <c r="H59" s="65"/>
    </row>
    <row r="60" spans="8:8" ht="15.75" x14ac:dyDescent="0.25">
      <c r="H60" s="65"/>
    </row>
    <row r="61" spans="8:8" ht="15.75" x14ac:dyDescent="0.25">
      <c r="H61" s="65"/>
    </row>
    <row r="62" spans="8:8" ht="15.75" x14ac:dyDescent="0.25">
      <c r="H62" s="65"/>
    </row>
    <row r="63" spans="8:8" ht="15.75" x14ac:dyDescent="0.25">
      <c r="H63" s="65"/>
    </row>
    <row r="64" spans="8:8" ht="15.75" x14ac:dyDescent="0.25">
      <c r="H64" s="65"/>
    </row>
    <row r="65" spans="8:8" ht="15.75" x14ac:dyDescent="0.25">
      <c r="H65" s="65"/>
    </row>
    <row r="66" spans="8:8" ht="15.75" x14ac:dyDescent="0.25">
      <c r="H66" s="65"/>
    </row>
    <row r="67" spans="8:8" ht="15.75" x14ac:dyDescent="0.25">
      <c r="H67" s="65"/>
    </row>
    <row r="68" spans="8:8" ht="15.75" x14ac:dyDescent="0.25">
      <c r="H68" s="65"/>
    </row>
    <row r="69" spans="8:8" ht="15.75" x14ac:dyDescent="0.25">
      <c r="H69" s="65"/>
    </row>
    <row r="70" spans="8:8" ht="15.75" x14ac:dyDescent="0.25">
      <c r="H70" s="65"/>
    </row>
    <row r="71" spans="8:8" ht="15.75" x14ac:dyDescent="0.25">
      <c r="H71" s="65"/>
    </row>
    <row r="72" spans="8:8" ht="15.75" x14ac:dyDescent="0.25">
      <c r="H72" s="65"/>
    </row>
    <row r="73" spans="8:8" ht="15.75" x14ac:dyDescent="0.25">
      <c r="H73" s="65"/>
    </row>
    <row r="74" spans="8:8" ht="15.75" x14ac:dyDescent="0.25">
      <c r="H74" s="65"/>
    </row>
    <row r="75" spans="8:8" ht="15.75" x14ac:dyDescent="0.25">
      <c r="H75" s="65"/>
    </row>
    <row r="76" spans="8:8" ht="15.75" x14ac:dyDescent="0.25">
      <c r="H76" s="65"/>
    </row>
    <row r="77" spans="8:8" ht="15.75" x14ac:dyDescent="0.25">
      <c r="H77" s="65"/>
    </row>
    <row r="78" spans="8:8" ht="15.75" x14ac:dyDescent="0.25">
      <c r="H78" s="65"/>
    </row>
    <row r="79" spans="8:8" ht="15.75" x14ac:dyDescent="0.25">
      <c r="H79" s="65"/>
    </row>
    <row r="80" spans="8:8" ht="15.75" x14ac:dyDescent="0.25">
      <c r="H80" s="65"/>
    </row>
    <row r="81" spans="8:8" ht="15.75" x14ac:dyDescent="0.25">
      <c r="H81" s="65"/>
    </row>
    <row r="82" spans="8:8" ht="15.75" x14ac:dyDescent="0.25">
      <c r="H82" s="65"/>
    </row>
    <row r="83" spans="8:8" ht="15.75" x14ac:dyDescent="0.25">
      <c r="H83" s="65"/>
    </row>
    <row r="84" spans="8:8" ht="15.75" x14ac:dyDescent="0.25">
      <c r="H84" s="65"/>
    </row>
    <row r="85" spans="8:8" ht="15.75" x14ac:dyDescent="0.25">
      <c r="H85" s="65"/>
    </row>
    <row r="86" spans="8:8" ht="15.75" x14ac:dyDescent="0.25">
      <c r="H86" s="65"/>
    </row>
    <row r="87" spans="8:8" ht="15.75" x14ac:dyDescent="0.25">
      <c r="H87" s="65"/>
    </row>
    <row r="88" spans="8:8" ht="15.75" x14ac:dyDescent="0.25">
      <c r="H88" s="65"/>
    </row>
    <row r="89" spans="8:8" ht="15.75" x14ac:dyDescent="0.25">
      <c r="H89" s="65"/>
    </row>
    <row r="90" spans="8:8" ht="15.75" x14ac:dyDescent="0.25">
      <c r="H90" s="65"/>
    </row>
    <row r="91" spans="8:8" ht="15.75" x14ac:dyDescent="0.25">
      <c r="H91" s="65"/>
    </row>
    <row r="92" spans="8:8" ht="15.75" x14ac:dyDescent="0.25">
      <c r="H92" s="65"/>
    </row>
    <row r="93" spans="8:8" ht="15.75" x14ac:dyDescent="0.25">
      <c r="H93" s="65"/>
    </row>
    <row r="94" spans="8:8" ht="15.75" x14ac:dyDescent="0.25">
      <c r="H94" s="65"/>
    </row>
    <row r="95" spans="8:8" ht="15.75" x14ac:dyDescent="0.25">
      <c r="H95" s="65"/>
    </row>
    <row r="96" spans="8:8" ht="15.75" x14ac:dyDescent="0.25">
      <c r="H96" s="65"/>
    </row>
    <row r="97" spans="8:8" ht="15.75" x14ac:dyDescent="0.25">
      <c r="H97" s="65"/>
    </row>
    <row r="98" spans="8:8" ht="15.75" x14ac:dyDescent="0.25">
      <c r="H98" s="65"/>
    </row>
    <row r="99" spans="8:8" ht="15.75" x14ac:dyDescent="0.25">
      <c r="H99" s="65"/>
    </row>
    <row r="100" spans="8:8" ht="15.75" x14ac:dyDescent="0.25">
      <c r="H100" s="65"/>
    </row>
    <row r="101" spans="8:8" ht="15.75" x14ac:dyDescent="0.25">
      <c r="H101" s="65"/>
    </row>
    <row r="102" spans="8:8" ht="15.75" x14ac:dyDescent="0.25">
      <c r="H102" s="65"/>
    </row>
    <row r="103" spans="8:8" ht="15.75" x14ac:dyDescent="0.25">
      <c r="H103" s="65"/>
    </row>
    <row r="104" spans="8:8" ht="15.75" x14ac:dyDescent="0.25">
      <c r="H104" s="65"/>
    </row>
    <row r="105" spans="8:8" ht="15.75" x14ac:dyDescent="0.25">
      <c r="H105" s="65"/>
    </row>
    <row r="106" spans="8:8" ht="15.75" x14ac:dyDescent="0.25">
      <c r="H106" s="65"/>
    </row>
    <row r="107" spans="8:8" ht="15.75" x14ac:dyDescent="0.25">
      <c r="H107" s="65"/>
    </row>
    <row r="108" spans="8:8" ht="15.75" x14ac:dyDescent="0.25">
      <c r="H108" s="65"/>
    </row>
    <row r="109" spans="8:8" ht="15.75" x14ac:dyDescent="0.25">
      <c r="H109" s="65"/>
    </row>
    <row r="110" spans="8:8" ht="15.75" x14ac:dyDescent="0.25">
      <c r="H110" s="65"/>
    </row>
    <row r="111" spans="8:8" ht="15.75" x14ac:dyDescent="0.25">
      <c r="H111" s="65"/>
    </row>
    <row r="112" spans="8:8" ht="15.75" x14ac:dyDescent="0.25">
      <c r="H112" s="65"/>
    </row>
    <row r="113" spans="8:8" ht="15.75" x14ac:dyDescent="0.25">
      <c r="H113" s="65"/>
    </row>
    <row r="114" spans="8:8" ht="15.75" x14ac:dyDescent="0.25">
      <c r="H114" s="65"/>
    </row>
    <row r="115" spans="8:8" ht="15.75" x14ac:dyDescent="0.25">
      <c r="H115" s="65"/>
    </row>
    <row r="116" spans="8:8" ht="15.75" x14ac:dyDescent="0.25">
      <c r="H116" s="65"/>
    </row>
    <row r="117" spans="8:8" ht="15.75" x14ac:dyDescent="0.25">
      <c r="H117" s="65"/>
    </row>
    <row r="118" spans="8:8" ht="15.75" x14ac:dyDescent="0.25">
      <c r="H118" s="65"/>
    </row>
    <row r="119" spans="8:8" ht="15.75" x14ac:dyDescent="0.25">
      <c r="H119" s="65"/>
    </row>
    <row r="120" spans="8:8" ht="15.75" x14ac:dyDescent="0.25">
      <c r="H120" s="65"/>
    </row>
    <row r="121" spans="8:8" ht="15.75" x14ac:dyDescent="0.25">
      <c r="H121" s="65"/>
    </row>
    <row r="122" spans="8:8" ht="15.75" x14ac:dyDescent="0.25">
      <c r="H122" s="65"/>
    </row>
    <row r="123" spans="8:8" ht="15.75" x14ac:dyDescent="0.25">
      <c r="H123" s="65"/>
    </row>
    <row r="124" spans="8:8" ht="15.75" x14ac:dyDescent="0.25">
      <c r="H124" s="65"/>
    </row>
    <row r="125" spans="8:8" ht="15.75" x14ac:dyDescent="0.25">
      <c r="H125" s="65"/>
    </row>
    <row r="126" spans="8:8" ht="15.75" x14ac:dyDescent="0.25">
      <c r="H126" s="65"/>
    </row>
    <row r="127" spans="8:8" ht="15.75" x14ac:dyDescent="0.25">
      <c r="H127" s="65"/>
    </row>
    <row r="128" spans="8:8" ht="15.75" x14ac:dyDescent="0.25">
      <c r="H128" s="65"/>
    </row>
    <row r="129" spans="8:8" ht="15.75" x14ac:dyDescent="0.25">
      <c r="H129" s="65"/>
    </row>
    <row r="130" spans="8:8" ht="15.75" x14ac:dyDescent="0.25">
      <c r="H130" s="65"/>
    </row>
    <row r="131" spans="8:8" ht="15.75" x14ac:dyDescent="0.25">
      <c r="H131" s="65"/>
    </row>
    <row r="132" spans="8:8" ht="15.75" x14ac:dyDescent="0.25">
      <c r="H132" s="65"/>
    </row>
    <row r="133" spans="8:8" ht="15.75" x14ac:dyDescent="0.25">
      <c r="H133" s="65"/>
    </row>
    <row r="134" spans="8:8" ht="15.75" x14ac:dyDescent="0.25">
      <c r="H134" s="65"/>
    </row>
    <row r="135" spans="8:8" ht="15.75" x14ac:dyDescent="0.25">
      <c r="H135" s="65"/>
    </row>
    <row r="136" spans="8:8" ht="15.75" x14ac:dyDescent="0.25">
      <c r="H136" s="65"/>
    </row>
    <row r="137" spans="8:8" ht="15.75" x14ac:dyDescent="0.25">
      <c r="H137" s="65"/>
    </row>
    <row r="138" spans="8:8" ht="15.75" x14ac:dyDescent="0.25">
      <c r="H138" s="65"/>
    </row>
    <row r="139" spans="8:8" ht="15.75" x14ac:dyDescent="0.25">
      <c r="H139" s="65"/>
    </row>
    <row r="140" spans="8:8" ht="15.75" x14ac:dyDescent="0.25">
      <c r="H140" s="65"/>
    </row>
    <row r="141" spans="8:8" ht="15.75" x14ac:dyDescent="0.25">
      <c r="H141" s="65"/>
    </row>
    <row r="142" spans="8:8" ht="15.75" x14ac:dyDescent="0.25">
      <c r="H142" s="65"/>
    </row>
    <row r="143" spans="8:8" ht="15.75" x14ac:dyDescent="0.25">
      <c r="H143" s="65"/>
    </row>
    <row r="144" spans="8:8" ht="15.75" x14ac:dyDescent="0.25">
      <c r="H144" s="65"/>
    </row>
    <row r="145" spans="8:8" ht="15.75" x14ac:dyDescent="0.25">
      <c r="H145" s="65"/>
    </row>
    <row r="146" spans="8:8" ht="15.75" x14ac:dyDescent="0.25">
      <c r="H146" s="65"/>
    </row>
    <row r="147" spans="8:8" ht="15.75" x14ac:dyDescent="0.25">
      <c r="H147" s="65"/>
    </row>
    <row r="148" spans="8:8" ht="15.75" x14ac:dyDescent="0.25">
      <c r="H148" s="65"/>
    </row>
    <row r="149" spans="8:8" ht="15.75" x14ac:dyDescent="0.25">
      <c r="H149" s="65"/>
    </row>
    <row r="150" spans="8:8" ht="15.75" x14ac:dyDescent="0.25">
      <c r="H150" s="65"/>
    </row>
    <row r="151" spans="8:8" ht="15.75" x14ac:dyDescent="0.25">
      <c r="H151" s="65"/>
    </row>
    <row r="152" spans="8:8" ht="15.75" x14ac:dyDescent="0.25">
      <c r="H152" s="65"/>
    </row>
    <row r="153" spans="8:8" ht="15.75" x14ac:dyDescent="0.25">
      <c r="H153" s="65"/>
    </row>
    <row r="154" spans="8:8" ht="15.75" x14ac:dyDescent="0.25">
      <c r="H154" s="65"/>
    </row>
    <row r="155" spans="8:8" ht="15.75" x14ac:dyDescent="0.25">
      <c r="H155" s="65"/>
    </row>
    <row r="156" spans="8:8" ht="15.75" x14ac:dyDescent="0.25">
      <c r="H156" s="65"/>
    </row>
    <row r="157" spans="8:8" ht="15.75" x14ac:dyDescent="0.25">
      <c r="H157" s="65"/>
    </row>
    <row r="158" spans="8:8" ht="15.75" x14ac:dyDescent="0.25">
      <c r="H158" s="65"/>
    </row>
    <row r="159" spans="8:8" ht="15.75" x14ac:dyDescent="0.25">
      <c r="H159" s="65"/>
    </row>
  </sheetData>
  <sheetProtection algorithmName="SHA-512" hashValue="Ht1FgJUvDxDi7xGrhHcrZwKBuwKoYOARv7Ove30gVheYXZWeBhtNbeBVBL2ZQmOiSFUz2PCAntvqNZ+ecf5gmw==" saltValue="GcIlD2/MhQ18EZAIn7LxAA==" spinCount="100000" sheet="1" objects="1" scenarios="1"/>
  <mergeCells count="41">
    <mergeCell ref="B18:D18"/>
    <mergeCell ref="B23:G23"/>
    <mergeCell ref="E13:G13"/>
    <mergeCell ref="E14:G14"/>
    <mergeCell ref="B19:D19"/>
    <mergeCell ref="B20:D20"/>
    <mergeCell ref="B21:D21"/>
    <mergeCell ref="B13:D13"/>
    <mergeCell ref="B15:D15"/>
    <mergeCell ref="E15:G15"/>
    <mergeCell ref="B16:D16"/>
    <mergeCell ref="E16:G16"/>
    <mergeCell ref="B17:D17"/>
    <mergeCell ref="E17:G17"/>
    <mergeCell ref="B14:D14"/>
    <mergeCell ref="B7:G7"/>
    <mergeCell ref="B11:G11"/>
    <mergeCell ref="E9:G9"/>
    <mergeCell ref="B12:G12"/>
    <mergeCell ref="B9:D9"/>
    <mergeCell ref="B1:G1"/>
    <mergeCell ref="B2:G2"/>
    <mergeCell ref="B3:G3"/>
    <mergeCell ref="B4:G4"/>
    <mergeCell ref="B5:G5"/>
    <mergeCell ref="B29:D29"/>
    <mergeCell ref="B33:D33"/>
    <mergeCell ref="B22:D22"/>
    <mergeCell ref="B27:D27"/>
    <mergeCell ref="E27:G27"/>
    <mergeCell ref="B28:D28"/>
    <mergeCell ref="E28:G28"/>
    <mergeCell ref="B30:D30"/>
    <mergeCell ref="B31:D31"/>
    <mergeCell ref="E24:G24"/>
    <mergeCell ref="E25:G25"/>
    <mergeCell ref="B26:D26"/>
    <mergeCell ref="E26:G26"/>
    <mergeCell ref="B32:D32"/>
    <mergeCell ref="B24:D24"/>
    <mergeCell ref="B25:D25"/>
  </mergeCells>
  <pageMargins left="0.7" right="0.7" top="0.98479166666666662" bottom="0.75" header="0.3" footer="0.3"/>
  <pageSetup scale="71" fitToHeight="0" orientation="landscape" r:id="rId1"/>
  <headerFooter>
    <oddHeader>&amp;C&amp;G</oddHeader>
    <oddFooter>&amp;L&amp;"Avenir LT Std 35 Light,Regular"&amp;12&amp;K000000FINAL October 1, 2019&amp;C&amp;"Avenir LT Std 35 Light,Regular"&amp;12Page &amp;P of &amp;N&amp;R&amp;"Avenir LT Std 35 Light,Regular"&amp;12&amp;K000000&amp;A</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AC202"/>
  <sheetViews>
    <sheetView showGridLines="0" showRowColHeaders="0" zoomScaleNormal="100" workbookViewId="0"/>
  </sheetViews>
  <sheetFormatPr defaultColWidth="9.140625" defaultRowHeight="15" x14ac:dyDescent="0.25"/>
  <cols>
    <col min="1" max="1" width="2.85546875" style="20" customWidth="1"/>
    <col min="2" max="3" width="33.28515625" style="20" customWidth="1"/>
    <col min="4" max="4" width="1.7109375" style="20" customWidth="1"/>
    <col min="5" max="6" width="33.28515625" style="20" customWidth="1"/>
    <col min="7" max="7" width="1.7109375" style="20" customWidth="1"/>
    <col min="8" max="9" width="33.28515625" style="20" customWidth="1"/>
    <col min="10" max="10" width="34.5703125" style="20" bestFit="1" customWidth="1"/>
    <col min="11" max="11" width="19.42578125" style="20" customWidth="1"/>
    <col min="12" max="12" width="16.85546875" style="20" customWidth="1"/>
    <col min="13" max="13" width="14.140625" style="20" customWidth="1"/>
    <col min="14" max="14" width="31.7109375" style="20" customWidth="1"/>
    <col min="15" max="16384" width="9.140625" style="20"/>
  </cols>
  <sheetData>
    <row r="1" spans="2:7" ht="18.75" customHeight="1" x14ac:dyDescent="0.25">
      <c r="B1" s="499" t="s">
        <v>0</v>
      </c>
      <c r="C1" s="499"/>
      <c r="D1" s="499"/>
      <c r="E1" s="499"/>
      <c r="F1" s="499"/>
      <c r="G1" s="499"/>
    </row>
    <row r="2" spans="2:7" ht="15" customHeight="1" x14ac:dyDescent="0.25">
      <c r="B2" s="512"/>
      <c r="C2" s="512"/>
      <c r="D2" s="512"/>
      <c r="E2" s="512"/>
      <c r="F2" s="512"/>
      <c r="G2" s="512"/>
    </row>
    <row r="3" spans="2:7" ht="18.75" customHeight="1" x14ac:dyDescent="0.25">
      <c r="B3" s="691" t="s">
        <v>1</v>
      </c>
      <c r="C3" s="691"/>
      <c r="D3" s="691"/>
      <c r="E3" s="691"/>
      <c r="F3" s="691"/>
      <c r="G3" s="691"/>
    </row>
    <row r="4" spans="2:7" ht="18.75" customHeight="1" x14ac:dyDescent="0.25">
      <c r="B4" s="692" t="s">
        <v>48</v>
      </c>
      <c r="C4" s="692"/>
      <c r="D4" s="692"/>
      <c r="E4" s="692"/>
      <c r="F4" s="692"/>
      <c r="G4" s="692"/>
    </row>
    <row r="5" spans="2:7" ht="15" customHeight="1" x14ac:dyDescent="0.25">
      <c r="B5" s="693" t="s">
        <v>604</v>
      </c>
      <c r="C5" s="693"/>
      <c r="D5" s="693"/>
      <c r="E5" s="693"/>
      <c r="F5" s="693"/>
      <c r="G5" s="693"/>
    </row>
    <row r="6" spans="2:7" ht="15" customHeight="1" x14ac:dyDescent="0.25">
      <c r="B6" s="371"/>
      <c r="C6" s="371"/>
      <c r="D6" s="371"/>
      <c r="E6" s="371"/>
      <c r="F6" s="371"/>
      <c r="G6" s="371"/>
    </row>
    <row r="7" spans="2:7" ht="18.75" customHeight="1" x14ac:dyDescent="0.25">
      <c r="B7" s="499" t="s">
        <v>2</v>
      </c>
      <c r="C7" s="499"/>
      <c r="D7" s="499"/>
      <c r="E7" s="499"/>
      <c r="F7" s="499"/>
      <c r="G7" s="499"/>
    </row>
    <row r="8" spans="2:7" ht="15" customHeight="1" x14ac:dyDescent="0.25"/>
    <row r="9" spans="2:7" ht="15" customHeight="1" x14ac:dyDescent="0.25">
      <c r="B9" s="22"/>
      <c r="C9" s="22"/>
      <c r="D9" s="22"/>
      <c r="E9" s="22"/>
      <c r="F9" s="22"/>
      <c r="G9" s="22"/>
    </row>
    <row r="10" spans="2:7" ht="15" customHeight="1" x14ac:dyDescent="0.3">
      <c r="B10" s="701" t="s">
        <v>310</v>
      </c>
      <c r="C10" s="701"/>
      <c r="D10" s="701"/>
      <c r="E10" s="701"/>
      <c r="F10" s="701"/>
      <c r="G10" s="701"/>
    </row>
    <row r="11" spans="2:7" ht="15" customHeight="1" x14ac:dyDescent="0.25">
      <c r="B11" s="95" t="s">
        <v>312</v>
      </c>
      <c r="C11" s="702" t="s">
        <v>322</v>
      </c>
      <c r="D11" s="702"/>
      <c r="E11" s="702"/>
      <c r="F11" s="702"/>
      <c r="G11" s="702"/>
    </row>
    <row r="12" spans="2:7" ht="15" customHeight="1" x14ac:dyDescent="0.25">
      <c r="B12" s="95" t="s">
        <v>311</v>
      </c>
      <c r="C12" s="702" t="s">
        <v>315</v>
      </c>
      <c r="D12" s="702"/>
      <c r="E12" s="702"/>
      <c r="F12" s="702"/>
      <c r="G12" s="702"/>
    </row>
    <row r="13" spans="2:7" ht="15" customHeight="1" x14ac:dyDescent="0.25">
      <c r="B13" s="95" t="s">
        <v>313</v>
      </c>
      <c r="C13" s="702" t="s">
        <v>314</v>
      </c>
      <c r="D13" s="702"/>
      <c r="E13" s="702"/>
      <c r="F13" s="702"/>
      <c r="G13" s="702"/>
    </row>
    <row r="14" spans="2:7" ht="15" customHeight="1" x14ac:dyDescent="0.25">
      <c r="B14" s="22"/>
      <c r="C14" s="22"/>
      <c r="D14" s="22"/>
      <c r="E14" s="22"/>
      <c r="F14" s="22"/>
      <c r="G14" s="22"/>
    </row>
    <row r="15" spans="2:7" ht="18.75" x14ac:dyDescent="0.3">
      <c r="B15" s="699" t="s">
        <v>291</v>
      </c>
      <c r="C15" s="703"/>
      <c r="D15" s="703"/>
      <c r="E15" s="700"/>
      <c r="F15" s="22"/>
      <c r="G15" s="22"/>
    </row>
    <row r="16" spans="2:7" ht="15" customHeight="1" x14ac:dyDescent="0.25">
      <c r="B16" s="96" t="s">
        <v>293</v>
      </c>
      <c r="C16" s="97">
        <v>293.07</v>
      </c>
      <c r="D16" s="704" t="s">
        <v>299</v>
      </c>
      <c r="E16" s="705"/>
      <c r="F16" s="22"/>
      <c r="G16" s="22"/>
    </row>
    <row r="17" spans="2:9" ht="15" customHeight="1" x14ac:dyDescent="0.25">
      <c r="B17" s="96" t="s">
        <v>297</v>
      </c>
      <c r="C17" s="98">
        <f>C18*C20</f>
        <v>2204.6226218488</v>
      </c>
      <c r="D17" s="704" t="s">
        <v>296</v>
      </c>
      <c r="E17" s="705"/>
      <c r="F17" s="22"/>
      <c r="G17" s="22"/>
    </row>
    <row r="18" spans="2:9" ht="15" customHeight="1" x14ac:dyDescent="0.25">
      <c r="B18" s="96" t="s">
        <v>294</v>
      </c>
      <c r="C18" s="99">
        <v>1000000</v>
      </c>
      <c r="D18" s="706" t="s">
        <v>292</v>
      </c>
      <c r="E18" s="707"/>
      <c r="F18" s="22"/>
      <c r="G18" s="22"/>
    </row>
    <row r="19" spans="2:9" ht="15" customHeight="1" x14ac:dyDescent="0.25">
      <c r="B19" s="96" t="s">
        <v>298</v>
      </c>
      <c r="C19" s="100">
        <f>1/C20</f>
        <v>453.59236999999501</v>
      </c>
      <c r="D19" s="704" t="s">
        <v>292</v>
      </c>
      <c r="E19" s="705"/>
      <c r="F19" s="22"/>
      <c r="G19" s="22"/>
    </row>
    <row r="20" spans="2:9" ht="15" customHeight="1" x14ac:dyDescent="0.25">
      <c r="B20" s="96" t="s">
        <v>295</v>
      </c>
      <c r="C20" s="101">
        <v>2.2046226218488001E-3</v>
      </c>
      <c r="D20" s="704" t="s">
        <v>296</v>
      </c>
      <c r="E20" s="705"/>
      <c r="F20" s="22"/>
      <c r="G20" s="22"/>
    </row>
    <row r="21" spans="2:9" ht="15" customHeight="1" x14ac:dyDescent="0.25">
      <c r="B21" s="22"/>
      <c r="C21" s="22"/>
      <c r="D21" s="22"/>
      <c r="E21" s="22"/>
      <c r="F21" s="22"/>
      <c r="G21" s="22"/>
    </row>
    <row r="22" spans="2:9" ht="18.75" x14ac:dyDescent="0.3">
      <c r="B22" s="701" t="s">
        <v>341</v>
      </c>
      <c r="C22" s="701"/>
      <c r="D22" s="701"/>
      <c r="E22" s="701"/>
      <c r="F22" s="701"/>
      <c r="G22" s="701"/>
      <c r="H22" s="701"/>
      <c r="I22" s="701"/>
    </row>
    <row r="23" spans="2:9" ht="18.75" x14ac:dyDescent="0.3">
      <c r="B23" s="699" t="s">
        <v>321</v>
      </c>
      <c r="C23" s="700"/>
      <c r="D23" s="102"/>
      <c r="E23" s="699" t="s">
        <v>327</v>
      </c>
      <c r="F23" s="700"/>
      <c r="G23" s="103"/>
      <c r="H23" s="699" t="s">
        <v>333</v>
      </c>
      <c r="I23" s="700"/>
    </row>
    <row r="24" spans="2:9" ht="31.5" x14ac:dyDescent="0.25">
      <c r="B24" s="104" t="s">
        <v>328</v>
      </c>
      <c r="C24" s="105"/>
      <c r="D24" s="102"/>
      <c r="E24" s="104" t="s">
        <v>325</v>
      </c>
      <c r="F24" s="105"/>
      <c r="G24" s="103"/>
      <c r="H24" s="104" t="s">
        <v>321</v>
      </c>
      <c r="I24" s="105"/>
    </row>
    <row r="25" spans="2:9" ht="31.5" x14ac:dyDescent="0.25">
      <c r="B25" s="104" t="s">
        <v>324</v>
      </c>
      <c r="C25" s="105"/>
      <c r="D25" s="102"/>
      <c r="E25" s="104" t="s">
        <v>326</v>
      </c>
      <c r="F25" s="106"/>
      <c r="G25" s="103"/>
      <c r="H25" s="104" t="s">
        <v>327</v>
      </c>
      <c r="I25" s="105"/>
    </row>
    <row r="26" spans="2:9" ht="30" customHeight="1" x14ac:dyDescent="0.25">
      <c r="B26" s="104" t="s">
        <v>323</v>
      </c>
      <c r="C26" s="106"/>
      <c r="D26" s="107"/>
      <c r="E26" s="108" t="s">
        <v>327</v>
      </c>
      <c r="F26" s="109" t="str">
        <f>IFERROR(F24*0.7457/F25,"")</f>
        <v/>
      </c>
      <c r="G26" s="103"/>
      <c r="H26" s="108" t="s">
        <v>333</v>
      </c>
      <c r="I26" s="110" t="str">
        <f>IFERROR(I24/I25,"")</f>
        <v/>
      </c>
    </row>
    <row r="27" spans="2:9" ht="30" customHeight="1" x14ac:dyDescent="0.25">
      <c r="B27" s="108" t="s">
        <v>321</v>
      </c>
      <c r="C27" s="111" t="str">
        <f>IF(C24*C25*C26*SQRT(3)/1000=0, "", C24*C25*C26*SQRT(3)/1000)</f>
        <v/>
      </c>
      <c r="D27" s="112"/>
      <c r="E27" s="113"/>
      <c r="F27" s="114"/>
      <c r="G27" s="115"/>
      <c r="H27" s="113"/>
      <c r="I27" s="116"/>
    </row>
    <row r="28" spans="2:9" ht="15.75" customHeight="1" x14ac:dyDescent="0.25">
      <c r="D28" s="117"/>
      <c r="F28" s="118"/>
      <c r="G28" s="118"/>
    </row>
    <row r="29" spans="2:9" ht="15.75" customHeight="1" x14ac:dyDescent="0.25">
      <c r="D29" s="119"/>
      <c r="F29" s="118"/>
      <c r="G29" s="118"/>
    </row>
    <row r="30" spans="2:9" ht="15.75" customHeight="1" x14ac:dyDescent="0.25">
      <c r="D30" s="120"/>
      <c r="F30" s="121"/>
      <c r="G30" s="121"/>
    </row>
    <row r="31" spans="2:9" ht="15.75" x14ac:dyDescent="0.25">
      <c r="D31" s="120"/>
      <c r="F31" s="121"/>
      <c r="G31" s="121"/>
    </row>
    <row r="32" spans="2:9" ht="15.75" x14ac:dyDescent="0.25">
      <c r="D32" s="117"/>
      <c r="F32" s="122"/>
      <c r="G32" s="122"/>
    </row>
    <row r="33" spans="2:7" ht="15" customHeight="1" x14ac:dyDescent="0.25">
      <c r="D33" s="117"/>
      <c r="F33" s="122"/>
      <c r="G33" s="122"/>
    </row>
    <row r="34" spans="2:7" ht="15.75" customHeight="1" x14ac:dyDescent="0.25">
      <c r="D34" s="123"/>
      <c r="F34" s="121"/>
      <c r="G34" s="121"/>
    </row>
    <row r="35" spans="2:7" ht="15.75" x14ac:dyDescent="0.25">
      <c r="D35" s="123"/>
      <c r="F35" s="121"/>
      <c r="G35" s="121"/>
    </row>
    <row r="36" spans="2:7" ht="15.75" x14ac:dyDescent="0.25">
      <c r="B36" s="121"/>
      <c r="C36" s="121"/>
      <c r="D36" s="121"/>
      <c r="E36" s="124"/>
      <c r="F36" s="22"/>
    </row>
    <row r="37" spans="2:7" ht="15.75" x14ac:dyDescent="0.25">
      <c r="B37" s="121"/>
      <c r="C37" s="121"/>
      <c r="D37" s="121"/>
      <c r="E37" s="124"/>
      <c r="F37" s="22"/>
    </row>
    <row r="38" spans="2:7" ht="15.75" x14ac:dyDescent="0.25">
      <c r="B38" s="121"/>
      <c r="C38" s="121"/>
      <c r="D38" s="121"/>
      <c r="E38" s="124"/>
      <c r="F38" s="22"/>
    </row>
    <row r="39" spans="2:7" ht="15.75" customHeight="1" x14ac:dyDescent="0.25">
      <c r="B39" s="121"/>
      <c r="C39" s="121"/>
      <c r="D39" s="121"/>
      <c r="E39" s="124"/>
      <c r="F39" s="22"/>
    </row>
    <row r="40" spans="2:7" ht="15" customHeight="1" x14ac:dyDescent="0.25">
      <c r="B40" s="22"/>
      <c r="C40" s="22"/>
      <c r="D40" s="22"/>
      <c r="E40" s="22"/>
      <c r="F40" s="22"/>
      <c r="G40" s="22"/>
    </row>
    <row r="42" spans="2:7" ht="15" customHeight="1" x14ac:dyDescent="0.25"/>
    <row r="43" spans="2:7" ht="15" customHeight="1" x14ac:dyDescent="0.25"/>
    <row r="44" spans="2:7" ht="15" customHeight="1" x14ac:dyDescent="0.25"/>
    <row r="45" spans="2:7" ht="15" customHeight="1" x14ac:dyDescent="0.25"/>
    <row r="46" spans="2:7" ht="15" customHeight="1" x14ac:dyDescent="0.25"/>
    <row r="47" spans="2:7" ht="15" customHeight="1" x14ac:dyDescent="0.25"/>
    <row r="48" spans="2:7" ht="15" customHeight="1" x14ac:dyDescent="0.25"/>
    <row r="49" spans="2:29" ht="15" customHeight="1" x14ac:dyDescent="0.25">
      <c r="C49" s="125"/>
      <c r="D49" s="125"/>
      <c r="E49" s="126"/>
      <c r="F49" s="126"/>
    </row>
    <row r="50" spans="2:29" ht="15" customHeight="1" x14ac:dyDescent="0.25"/>
    <row r="51" spans="2:29" ht="15" customHeight="1" x14ac:dyDescent="0.25"/>
    <row r="52" spans="2:29" ht="15" customHeight="1" x14ac:dyDescent="0.25">
      <c r="H52" s="65"/>
      <c r="I52" s="65"/>
      <c r="J52" s="65"/>
      <c r="K52" s="65"/>
      <c r="L52" s="65"/>
      <c r="M52" s="65"/>
      <c r="N52" s="65"/>
      <c r="O52" s="65"/>
      <c r="P52" s="65"/>
      <c r="Q52" s="65"/>
      <c r="R52" s="65"/>
      <c r="S52" s="65"/>
      <c r="T52" s="65"/>
      <c r="U52" s="65"/>
      <c r="V52" s="65"/>
      <c r="W52" s="65"/>
      <c r="X52" s="65"/>
      <c r="Y52" s="65"/>
      <c r="Z52" s="65"/>
      <c r="AA52" s="66"/>
      <c r="AB52" s="66"/>
      <c r="AC52" s="65"/>
    </row>
    <row r="53" spans="2:29" ht="15" customHeight="1" x14ac:dyDescent="0.25">
      <c r="H53" s="65"/>
      <c r="I53" s="65"/>
      <c r="J53" s="65"/>
      <c r="K53" s="65"/>
      <c r="L53" s="65"/>
      <c r="M53" s="65"/>
    </row>
    <row r="54" spans="2:29" ht="15" customHeight="1" x14ac:dyDescent="0.25">
      <c r="H54" s="65"/>
      <c r="I54" s="65"/>
      <c r="J54" s="65"/>
      <c r="K54" s="65"/>
      <c r="L54" s="65"/>
      <c r="M54" s="65"/>
    </row>
    <row r="55" spans="2:29" ht="15" customHeight="1" x14ac:dyDescent="0.25">
      <c r="H55" s="65"/>
      <c r="I55" s="65"/>
      <c r="J55" s="65"/>
      <c r="K55" s="65"/>
      <c r="L55" s="65"/>
      <c r="M55" s="65"/>
    </row>
    <row r="56" spans="2:29" ht="15" customHeight="1" x14ac:dyDescent="0.25">
      <c r="H56" s="65"/>
      <c r="I56" s="65"/>
      <c r="J56" s="65"/>
      <c r="K56" s="65"/>
      <c r="L56" s="65"/>
      <c r="M56" s="65"/>
    </row>
    <row r="57" spans="2:29" ht="15" customHeight="1" x14ac:dyDescent="0.25">
      <c r="B57" s="23"/>
      <c r="C57" s="23"/>
      <c r="D57" s="23"/>
      <c r="E57" s="23"/>
      <c r="F57" s="23"/>
      <c r="G57" s="26"/>
      <c r="H57" s="65"/>
      <c r="I57" s="65"/>
      <c r="J57" s="65"/>
      <c r="K57" s="65"/>
      <c r="L57" s="65"/>
      <c r="M57" s="65"/>
    </row>
    <row r="58" spans="2:29" ht="15" customHeight="1" x14ac:dyDescent="0.25">
      <c r="B58" s="28"/>
      <c r="C58" s="28"/>
      <c r="D58" s="28"/>
      <c r="E58" s="28"/>
      <c r="F58" s="28"/>
      <c r="G58" s="28"/>
      <c r="H58" s="65"/>
      <c r="I58" s="65"/>
      <c r="J58" s="65"/>
      <c r="K58" s="65"/>
      <c r="L58" s="65"/>
      <c r="M58" s="65"/>
    </row>
    <row r="59" spans="2:29" ht="15" customHeight="1" x14ac:dyDescent="0.25">
      <c r="B59" s="28"/>
      <c r="C59" s="28"/>
      <c r="D59" s="28"/>
      <c r="E59" s="28"/>
      <c r="F59" s="28"/>
      <c r="G59" s="28"/>
      <c r="H59" s="65"/>
      <c r="I59" s="65"/>
      <c r="J59" s="65"/>
      <c r="K59" s="65"/>
      <c r="L59" s="65"/>
      <c r="M59" s="65"/>
    </row>
    <row r="60" spans="2:29" ht="15" customHeight="1" x14ac:dyDescent="0.25">
      <c r="B60" s="28"/>
      <c r="C60" s="28"/>
      <c r="D60" s="28"/>
      <c r="E60" s="28"/>
      <c r="F60" s="28"/>
      <c r="G60" s="28"/>
      <c r="H60" s="65"/>
      <c r="I60" s="65"/>
      <c r="J60" s="65"/>
      <c r="K60" s="65"/>
      <c r="L60" s="65"/>
      <c r="M60" s="65"/>
    </row>
    <row r="61" spans="2:29" ht="15" customHeight="1" x14ac:dyDescent="0.25">
      <c r="B61" s="28"/>
      <c r="C61" s="28"/>
      <c r="D61" s="28"/>
      <c r="E61" s="28"/>
      <c r="F61" s="28"/>
      <c r="G61" s="28"/>
      <c r="H61" s="65"/>
      <c r="I61" s="65"/>
      <c r="J61" s="65"/>
      <c r="K61" s="65"/>
      <c r="L61" s="65"/>
      <c r="M61" s="65"/>
    </row>
    <row r="62" spans="2:29" ht="15" customHeight="1" x14ac:dyDescent="0.25">
      <c r="B62" s="28"/>
      <c r="C62" s="28"/>
      <c r="D62" s="28"/>
      <c r="E62" s="28"/>
      <c r="F62" s="28"/>
      <c r="G62" s="28"/>
      <c r="H62" s="65"/>
      <c r="I62" s="65"/>
      <c r="J62" s="65"/>
      <c r="K62" s="65"/>
      <c r="L62" s="65"/>
      <c r="M62" s="65"/>
    </row>
    <row r="63" spans="2:29" ht="15" customHeight="1" x14ac:dyDescent="0.25">
      <c r="B63" s="28"/>
      <c r="C63" s="28"/>
      <c r="D63" s="28"/>
      <c r="E63" s="28"/>
      <c r="F63" s="28"/>
      <c r="G63" s="28"/>
      <c r="H63" s="65"/>
      <c r="I63" s="65"/>
      <c r="J63" s="65"/>
      <c r="K63" s="65"/>
      <c r="L63" s="65"/>
      <c r="M63" s="65"/>
    </row>
    <row r="64" spans="2:29" ht="15" customHeight="1" x14ac:dyDescent="0.25">
      <c r="B64" s="28"/>
      <c r="C64" s="28"/>
      <c r="D64" s="28"/>
      <c r="E64" s="28"/>
      <c r="F64" s="28"/>
      <c r="G64" s="28"/>
      <c r="H64" s="65"/>
      <c r="I64" s="65"/>
      <c r="J64" s="65"/>
      <c r="K64" s="65"/>
      <c r="L64" s="65"/>
      <c r="M64" s="65"/>
    </row>
    <row r="65" spans="2:13" ht="15" customHeight="1" x14ac:dyDescent="0.25">
      <c r="B65" s="63"/>
      <c r="C65" s="63"/>
      <c r="D65" s="63"/>
      <c r="E65" s="63"/>
      <c r="F65" s="63"/>
      <c r="G65" s="63"/>
      <c r="H65" s="65"/>
      <c r="I65" s="65"/>
      <c r="J65" s="65"/>
      <c r="K65" s="65"/>
      <c r="L65" s="65"/>
      <c r="M65" s="65"/>
    </row>
    <row r="66" spans="2:13" ht="15" customHeight="1" x14ac:dyDescent="0.25">
      <c r="B66" s="32"/>
      <c r="C66" s="32"/>
      <c r="D66" s="32"/>
      <c r="E66" s="32"/>
      <c r="F66" s="32"/>
      <c r="G66" s="32"/>
      <c r="H66" s="65"/>
      <c r="I66" s="65"/>
      <c r="J66" s="65"/>
      <c r="K66" s="65"/>
      <c r="L66" s="65"/>
      <c r="M66" s="65"/>
    </row>
    <row r="67" spans="2:13" ht="15" customHeight="1" x14ac:dyDescent="0.25">
      <c r="B67" s="33"/>
      <c r="C67" s="33"/>
      <c r="D67" s="33"/>
      <c r="E67" s="33"/>
      <c r="F67" s="33"/>
      <c r="G67" s="33"/>
      <c r="H67" s="65"/>
      <c r="I67" s="65"/>
      <c r="J67" s="65"/>
      <c r="K67" s="65"/>
      <c r="L67" s="65"/>
      <c r="M67" s="65"/>
    </row>
    <row r="68" spans="2:13" ht="15" customHeight="1" x14ac:dyDescent="0.25">
      <c r="B68" s="33"/>
      <c r="C68" s="33"/>
      <c r="D68" s="33"/>
      <c r="E68" s="33"/>
      <c r="F68" s="33"/>
      <c r="G68" s="33"/>
      <c r="H68" s="65"/>
      <c r="I68" s="65"/>
      <c r="J68" s="65"/>
      <c r="K68" s="65"/>
      <c r="L68" s="65"/>
      <c r="M68" s="65"/>
    </row>
    <row r="69" spans="2:13" ht="15" customHeight="1" x14ac:dyDescent="0.25">
      <c r="B69" s="33"/>
      <c r="C69" s="33"/>
      <c r="D69" s="33"/>
      <c r="E69" s="33"/>
      <c r="F69" s="33"/>
      <c r="G69" s="33"/>
      <c r="H69" s="65"/>
      <c r="I69" s="65"/>
      <c r="J69" s="65"/>
      <c r="K69" s="65"/>
      <c r="L69" s="65"/>
      <c r="M69" s="65"/>
    </row>
    <row r="70" spans="2:13" ht="15" customHeight="1" x14ac:dyDescent="0.25">
      <c r="B70" s="33"/>
      <c r="C70" s="33"/>
      <c r="D70" s="33"/>
      <c r="E70" s="33"/>
      <c r="F70" s="33"/>
      <c r="G70" s="33"/>
      <c r="H70" s="65"/>
      <c r="I70" s="65"/>
      <c r="J70" s="65"/>
      <c r="K70" s="65"/>
      <c r="L70" s="65"/>
      <c r="M70" s="65"/>
    </row>
    <row r="71" spans="2:13" ht="15" customHeight="1" x14ac:dyDescent="0.25">
      <c r="B71" s="33"/>
      <c r="C71" s="33"/>
      <c r="D71" s="33"/>
      <c r="E71" s="33"/>
      <c r="F71" s="33"/>
      <c r="G71" s="33"/>
      <c r="H71" s="65"/>
      <c r="I71" s="65"/>
      <c r="J71" s="65"/>
      <c r="K71" s="65"/>
      <c r="L71" s="65"/>
      <c r="M71" s="65"/>
    </row>
    <row r="72" spans="2:13" ht="15" customHeight="1" x14ac:dyDescent="0.25">
      <c r="B72" s="33"/>
      <c r="C72" s="33"/>
      <c r="D72" s="33"/>
      <c r="E72" s="33"/>
      <c r="F72" s="33"/>
      <c r="G72" s="33"/>
      <c r="H72" s="65"/>
      <c r="I72" s="65"/>
      <c r="J72" s="65"/>
      <c r="K72" s="65"/>
      <c r="L72" s="65"/>
      <c r="M72" s="65"/>
    </row>
    <row r="73" spans="2:13" ht="15" customHeight="1" x14ac:dyDescent="0.25">
      <c r="B73" s="33"/>
      <c r="C73" s="33"/>
      <c r="D73" s="33"/>
      <c r="E73" s="33"/>
      <c r="F73" s="33"/>
      <c r="G73" s="33"/>
      <c r="H73" s="65"/>
      <c r="I73" s="65"/>
      <c r="J73" s="65"/>
      <c r="K73" s="65"/>
      <c r="L73" s="65"/>
      <c r="M73" s="65"/>
    </row>
    <row r="74" spans="2:13" ht="15" customHeight="1" x14ac:dyDescent="0.25">
      <c r="B74" s="33"/>
      <c r="C74" s="33"/>
      <c r="D74" s="33"/>
      <c r="E74" s="33"/>
      <c r="F74" s="33"/>
      <c r="G74" s="33"/>
      <c r="H74" s="65"/>
      <c r="I74" s="65"/>
      <c r="J74" s="65"/>
      <c r="K74" s="65"/>
      <c r="L74" s="65"/>
      <c r="M74" s="65"/>
    </row>
    <row r="75" spans="2:13" ht="15" customHeight="1" x14ac:dyDescent="0.25">
      <c r="B75" s="58"/>
      <c r="C75" s="58"/>
      <c r="D75" s="58"/>
      <c r="E75" s="58"/>
      <c r="F75" s="58"/>
      <c r="G75" s="58"/>
      <c r="H75" s="65"/>
      <c r="I75" s="65"/>
      <c r="J75" s="65"/>
      <c r="K75" s="65"/>
      <c r="L75" s="65"/>
      <c r="M75" s="65"/>
    </row>
    <row r="76" spans="2:13" ht="15" customHeight="1" x14ac:dyDescent="0.25">
      <c r="B76" s="58"/>
      <c r="C76" s="58"/>
      <c r="D76" s="58"/>
      <c r="E76" s="58"/>
      <c r="F76" s="58"/>
      <c r="G76" s="58"/>
      <c r="H76" s="65"/>
      <c r="I76" s="65"/>
      <c r="J76" s="65"/>
      <c r="K76" s="65"/>
      <c r="L76" s="65"/>
      <c r="M76" s="65"/>
    </row>
    <row r="77" spans="2:13" ht="15" customHeight="1" x14ac:dyDescent="0.25">
      <c r="B77" s="34"/>
      <c r="C77" s="34"/>
      <c r="D77" s="34"/>
      <c r="E77" s="34"/>
      <c r="F77" s="34"/>
      <c r="G77" s="58"/>
      <c r="H77" s="65"/>
      <c r="I77" s="65"/>
      <c r="J77" s="65"/>
      <c r="K77" s="65"/>
      <c r="L77" s="65"/>
      <c r="M77" s="65"/>
    </row>
    <row r="78" spans="2:13" ht="15" customHeight="1" x14ac:dyDescent="0.25">
      <c r="B78" s="26"/>
      <c r="C78" s="26"/>
      <c r="D78" s="26"/>
      <c r="E78" s="26"/>
      <c r="F78" s="26"/>
      <c r="G78" s="26"/>
      <c r="H78" s="65"/>
      <c r="I78" s="65"/>
      <c r="J78" s="65"/>
      <c r="K78" s="65"/>
      <c r="L78" s="65"/>
      <c r="M78" s="65"/>
    </row>
    <row r="79" spans="2:13" ht="15" customHeight="1" x14ac:dyDescent="0.25">
      <c r="B79" s="26"/>
      <c r="C79" s="26"/>
      <c r="D79" s="26"/>
      <c r="E79" s="26"/>
      <c r="F79" s="26"/>
      <c r="G79" s="26"/>
      <c r="H79" s="65"/>
      <c r="I79" s="65"/>
      <c r="J79" s="65"/>
      <c r="K79" s="65"/>
      <c r="L79" s="65"/>
      <c r="M79" s="65"/>
    </row>
    <row r="80" spans="2:13" ht="15" customHeight="1" x14ac:dyDescent="0.25">
      <c r="B80" s="26"/>
      <c r="C80" s="26"/>
      <c r="D80" s="26"/>
      <c r="E80" s="26"/>
      <c r="F80" s="26"/>
      <c r="G80" s="26"/>
      <c r="H80" s="65"/>
      <c r="I80" s="65"/>
      <c r="J80" s="65"/>
      <c r="K80" s="65"/>
      <c r="L80" s="65"/>
      <c r="M80" s="65"/>
    </row>
    <row r="81" spans="8:13" ht="15" customHeight="1" x14ac:dyDescent="0.25">
      <c r="H81" s="65"/>
      <c r="I81" s="65"/>
      <c r="J81" s="65"/>
      <c r="K81" s="65"/>
      <c r="L81" s="65"/>
      <c r="M81" s="65"/>
    </row>
    <row r="82" spans="8:13" ht="15" customHeight="1" x14ac:dyDescent="0.25">
      <c r="H82" s="65"/>
      <c r="I82" s="65"/>
      <c r="J82" s="65"/>
      <c r="K82" s="65"/>
      <c r="L82" s="65"/>
      <c r="M82" s="65"/>
    </row>
    <row r="83" spans="8:13" ht="15" customHeight="1" x14ac:dyDescent="0.25">
      <c r="H83" s="65"/>
      <c r="I83" s="65"/>
      <c r="J83" s="65"/>
      <c r="K83" s="65"/>
      <c r="L83" s="65"/>
      <c r="M83" s="65"/>
    </row>
    <row r="84" spans="8:13" ht="15" customHeight="1" x14ac:dyDescent="0.25">
      <c r="H84" s="65"/>
      <c r="I84" s="65"/>
      <c r="J84" s="65"/>
      <c r="K84" s="65"/>
      <c r="L84" s="65"/>
      <c r="M84" s="65"/>
    </row>
    <row r="85" spans="8:13" ht="15" customHeight="1" x14ac:dyDescent="0.25">
      <c r="H85" s="65"/>
      <c r="I85" s="65"/>
      <c r="J85" s="65"/>
      <c r="K85" s="65"/>
      <c r="L85" s="65"/>
      <c r="M85" s="65"/>
    </row>
    <row r="86" spans="8:13" ht="15" customHeight="1" x14ac:dyDescent="0.25">
      <c r="H86" s="65"/>
      <c r="I86" s="65"/>
      <c r="J86" s="65"/>
      <c r="K86" s="65"/>
      <c r="L86" s="65"/>
      <c r="M86" s="65"/>
    </row>
    <row r="87" spans="8:13" ht="15" customHeight="1" x14ac:dyDescent="0.25">
      <c r="H87" s="65"/>
      <c r="I87" s="65"/>
      <c r="J87" s="65"/>
      <c r="K87" s="65"/>
      <c r="L87" s="65"/>
      <c r="M87" s="65"/>
    </row>
    <row r="88" spans="8:13" ht="15" customHeight="1" x14ac:dyDescent="0.25">
      <c r="H88" s="65"/>
      <c r="I88" s="65"/>
      <c r="J88" s="65"/>
      <c r="K88" s="65"/>
      <c r="L88" s="65"/>
      <c r="M88" s="65"/>
    </row>
    <row r="89" spans="8:13" ht="15" customHeight="1" x14ac:dyDescent="0.25">
      <c r="H89" s="65"/>
      <c r="I89" s="65"/>
      <c r="J89" s="65"/>
      <c r="K89" s="65"/>
      <c r="L89" s="65"/>
      <c r="M89" s="65"/>
    </row>
    <row r="90" spans="8:13" ht="15" customHeight="1" x14ac:dyDescent="0.25">
      <c r="H90" s="65"/>
      <c r="I90" s="65"/>
      <c r="J90" s="65"/>
      <c r="K90" s="65"/>
      <c r="L90" s="65"/>
      <c r="M90" s="65"/>
    </row>
    <row r="91" spans="8:13" ht="15" customHeight="1" x14ac:dyDescent="0.25">
      <c r="H91" s="65"/>
      <c r="I91" s="65"/>
      <c r="J91" s="65"/>
      <c r="K91" s="65"/>
      <c r="L91" s="65"/>
      <c r="M91" s="65"/>
    </row>
    <row r="92" spans="8:13" ht="15" customHeight="1" x14ac:dyDescent="0.25">
      <c r="H92" s="65"/>
      <c r="I92" s="65"/>
      <c r="J92" s="65"/>
      <c r="K92" s="65"/>
      <c r="L92" s="65"/>
      <c r="M92" s="65"/>
    </row>
    <row r="93" spans="8:13" ht="15" customHeight="1" x14ac:dyDescent="0.25">
      <c r="H93" s="65"/>
      <c r="I93" s="65"/>
      <c r="J93" s="65"/>
      <c r="K93" s="65"/>
      <c r="L93" s="65"/>
      <c r="M93" s="65"/>
    </row>
    <row r="94" spans="8:13" ht="15" customHeight="1" x14ac:dyDescent="0.25">
      <c r="H94" s="65"/>
      <c r="I94" s="65"/>
      <c r="J94" s="65"/>
      <c r="K94" s="65"/>
      <c r="L94" s="65"/>
      <c r="M94" s="65"/>
    </row>
    <row r="95" spans="8:13" ht="15" customHeight="1" x14ac:dyDescent="0.25">
      <c r="H95" s="65"/>
      <c r="I95" s="65"/>
      <c r="J95" s="65"/>
      <c r="K95" s="65"/>
      <c r="L95" s="65"/>
      <c r="M95" s="65"/>
    </row>
    <row r="96" spans="8:13" ht="15" customHeight="1" x14ac:dyDescent="0.25">
      <c r="H96" s="65"/>
      <c r="I96" s="65"/>
      <c r="J96" s="65"/>
      <c r="K96" s="65"/>
      <c r="L96" s="65"/>
      <c r="M96" s="65"/>
    </row>
    <row r="97" spans="8:13" ht="15" customHeight="1" x14ac:dyDescent="0.25">
      <c r="H97" s="65"/>
      <c r="I97" s="65"/>
      <c r="J97" s="65"/>
      <c r="K97" s="65"/>
      <c r="L97" s="65"/>
      <c r="M97" s="65"/>
    </row>
    <row r="98" spans="8:13" ht="15.75" x14ac:dyDescent="0.25">
      <c r="H98" s="65"/>
      <c r="I98" s="65"/>
      <c r="J98" s="65"/>
      <c r="K98" s="65"/>
      <c r="L98" s="65"/>
      <c r="M98" s="65"/>
    </row>
    <row r="99" spans="8:13" ht="15.75" x14ac:dyDescent="0.25">
      <c r="H99" s="65"/>
      <c r="I99" s="65"/>
      <c r="J99" s="65"/>
      <c r="K99" s="65"/>
      <c r="L99" s="65"/>
      <c r="M99" s="65"/>
    </row>
    <row r="100" spans="8:13" ht="15.75" x14ac:dyDescent="0.25">
      <c r="H100" s="65"/>
      <c r="I100" s="65"/>
      <c r="J100" s="65"/>
      <c r="K100" s="65"/>
      <c r="L100" s="65"/>
      <c r="M100" s="65"/>
    </row>
    <row r="101" spans="8:13" ht="15.75" x14ac:dyDescent="0.25">
      <c r="H101" s="65"/>
      <c r="I101" s="65"/>
      <c r="J101" s="65"/>
      <c r="K101" s="65"/>
      <c r="L101" s="65"/>
      <c r="M101" s="65"/>
    </row>
    <row r="102" spans="8:13" ht="15.75" x14ac:dyDescent="0.25">
      <c r="H102" s="65"/>
      <c r="I102" s="65"/>
      <c r="J102" s="65"/>
      <c r="K102" s="65"/>
      <c r="L102" s="65"/>
      <c r="M102" s="65"/>
    </row>
    <row r="103" spans="8:13" ht="15.75" x14ac:dyDescent="0.25">
      <c r="H103" s="65"/>
      <c r="I103" s="65"/>
      <c r="J103" s="65"/>
      <c r="K103" s="65"/>
      <c r="L103" s="65"/>
      <c r="M103" s="65"/>
    </row>
    <row r="104" spans="8:13" ht="15.75" x14ac:dyDescent="0.25">
      <c r="H104" s="65"/>
      <c r="I104" s="65"/>
      <c r="J104" s="65"/>
      <c r="K104" s="65"/>
      <c r="L104" s="65"/>
      <c r="M104" s="65"/>
    </row>
    <row r="105" spans="8:13" ht="15.75" x14ac:dyDescent="0.25">
      <c r="H105" s="65"/>
      <c r="I105" s="65"/>
      <c r="J105" s="65"/>
      <c r="K105" s="65"/>
      <c r="L105" s="65"/>
      <c r="M105" s="65"/>
    </row>
    <row r="106" spans="8:13" ht="15.75" x14ac:dyDescent="0.25">
      <c r="H106" s="65"/>
      <c r="I106" s="65"/>
      <c r="J106" s="65"/>
      <c r="K106" s="65"/>
      <c r="L106" s="65"/>
      <c r="M106" s="65"/>
    </row>
    <row r="107" spans="8:13" ht="15.75" x14ac:dyDescent="0.25">
      <c r="H107" s="65"/>
      <c r="I107" s="65"/>
      <c r="J107" s="65"/>
      <c r="K107" s="65"/>
      <c r="L107" s="65"/>
      <c r="M107" s="65"/>
    </row>
    <row r="108" spans="8:13" ht="15.75" x14ac:dyDescent="0.25">
      <c r="H108" s="65"/>
      <c r="I108" s="65"/>
      <c r="J108" s="65"/>
      <c r="K108" s="65"/>
      <c r="L108" s="65"/>
      <c r="M108" s="65"/>
    </row>
    <row r="109" spans="8:13" ht="15.75" x14ac:dyDescent="0.25">
      <c r="H109" s="65"/>
      <c r="I109" s="65"/>
      <c r="J109" s="65"/>
      <c r="K109" s="65"/>
      <c r="L109" s="65"/>
      <c r="M109" s="65"/>
    </row>
    <row r="110" spans="8:13" ht="15.75" x14ac:dyDescent="0.25">
      <c r="H110" s="65"/>
      <c r="I110" s="65"/>
      <c r="J110" s="65"/>
      <c r="K110" s="65"/>
      <c r="L110" s="65"/>
      <c r="M110" s="65"/>
    </row>
    <row r="111" spans="8:13" ht="15.75" x14ac:dyDescent="0.25">
      <c r="H111" s="65"/>
      <c r="I111" s="65"/>
      <c r="J111" s="65"/>
      <c r="K111" s="65"/>
      <c r="L111" s="65"/>
      <c r="M111" s="65"/>
    </row>
    <row r="112" spans="8:13" ht="15.75" x14ac:dyDescent="0.25">
      <c r="H112" s="65"/>
      <c r="I112" s="65"/>
      <c r="J112" s="65"/>
      <c r="K112" s="65"/>
      <c r="L112" s="65"/>
      <c r="M112" s="65"/>
    </row>
    <row r="113" spans="8:13" ht="15.75" x14ac:dyDescent="0.25">
      <c r="H113" s="65"/>
      <c r="I113" s="65"/>
      <c r="J113" s="65"/>
      <c r="K113" s="65"/>
      <c r="L113" s="65"/>
      <c r="M113" s="65"/>
    </row>
    <row r="114" spans="8:13" ht="15.75" x14ac:dyDescent="0.25">
      <c r="H114" s="65"/>
      <c r="I114" s="65"/>
      <c r="J114" s="65"/>
      <c r="K114" s="65"/>
      <c r="L114" s="65"/>
      <c r="M114" s="65"/>
    </row>
    <row r="115" spans="8:13" ht="15.75" x14ac:dyDescent="0.25">
      <c r="H115" s="65"/>
      <c r="I115" s="65"/>
      <c r="J115" s="65"/>
      <c r="K115" s="65"/>
      <c r="L115" s="65"/>
      <c r="M115" s="65"/>
    </row>
    <row r="116" spans="8:13" ht="15.75" x14ac:dyDescent="0.25">
      <c r="H116" s="65"/>
      <c r="I116" s="65"/>
      <c r="J116" s="65"/>
      <c r="K116" s="65"/>
      <c r="L116" s="65"/>
      <c r="M116" s="65"/>
    </row>
    <row r="117" spans="8:13" ht="15.75" x14ac:dyDescent="0.25">
      <c r="H117" s="65"/>
      <c r="I117" s="65"/>
      <c r="J117" s="65"/>
      <c r="K117" s="65"/>
      <c r="L117" s="65"/>
      <c r="M117" s="65"/>
    </row>
    <row r="118" spans="8:13" ht="15.75" x14ac:dyDescent="0.25">
      <c r="H118" s="65"/>
      <c r="I118" s="65"/>
      <c r="J118" s="65"/>
      <c r="K118" s="65"/>
      <c r="L118" s="65"/>
      <c r="M118" s="65"/>
    </row>
    <row r="119" spans="8:13" ht="15.75" x14ac:dyDescent="0.25">
      <c r="H119" s="65"/>
      <c r="I119" s="65"/>
      <c r="J119" s="65"/>
      <c r="K119" s="65"/>
      <c r="L119" s="65"/>
      <c r="M119" s="65"/>
    </row>
    <row r="120" spans="8:13" ht="15.75" x14ac:dyDescent="0.25">
      <c r="H120" s="65"/>
      <c r="I120" s="65"/>
      <c r="J120" s="65"/>
      <c r="K120" s="65"/>
      <c r="L120" s="65"/>
      <c r="M120" s="65"/>
    </row>
    <row r="121" spans="8:13" ht="15.75" x14ac:dyDescent="0.25">
      <c r="H121" s="65"/>
      <c r="I121" s="65"/>
      <c r="J121" s="65"/>
      <c r="K121" s="65"/>
      <c r="L121" s="65"/>
      <c r="M121" s="65"/>
    </row>
    <row r="122" spans="8:13" ht="15.75" x14ac:dyDescent="0.25">
      <c r="H122" s="65"/>
      <c r="I122" s="65"/>
      <c r="J122" s="65"/>
      <c r="K122" s="65"/>
      <c r="L122" s="65"/>
      <c r="M122" s="65"/>
    </row>
    <row r="123" spans="8:13" ht="15.75" x14ac:dyDescent="0.25">
      <c r="H123" s="65"/>
      <c r="I123" s="65"/>
      <c r="J123" s="65"/>
      <c r="K123" s="65"/>
      <c r="L123" s="65"/>
      <c r="M123" s="65"/>
    </row>
    <row r="124" spans="8:13" ht="15.75" x14ac:dyDescent="0.25">
      <c r="H124" s="65"/>
      <c r="I124" s="65"/>
      <c r="J124" s="65"/>
      <c r="K124" s="65"/>
      <c r="L124" s="65"/>
      <c r="M124" s="65"/>
    </row>
    <row r="125" spans="8:13" ht="15.75" x14ac:dyDescent="0.25">
      <c r="H125" s="65"/>
      <c r="I125" s="65"/>
      <c r="J125" s="65"/>
      <c r="K125" s="65"/>
      <c r="L125" s="65"/>
      <c r="M125" s="65"/>
    </row>
    <row r="126" spans="8:13" ht="15.75" x14ac:dyDescent="0.25">
      <c r="H126" s="65"/>
      <c r="I126" s="65"/>
      <c r="J126" s="65"/>
      <c r="K126" s="65"/>
      <c r="L126" s="65"/>
      <c r="M126" s="65"/>
    </row>
    <row r="127" spans="8:13" ht="15.75" x14ac:dyDescent="0.25">
      <c r="H127" s="65"/>
      <c r="I127" s="65"/>
      <c r="J127" s="65"/>
      <c r="K127" s="65"/>
      <c r="L127" s="65"/>
      <c r="M127" s="65"/>
    </row>
    <row r="128" spans="8:13" ht="15.75" x14ac:dyDescent="0.25">
      <c r="H128" s="65"/>
      <c r="I128" s="65"/>
      <c r="J128" s="65"/>
      <c r="K128" s="65"/>
      <c r="L128" s="65"/>
      <c r="M128" s="65"/>
    </row>
    <row r="129" spans="8:13" ht="15.75" x14ac:dyDescent="0.25">
      <c r="H129" s="65"/>
      <c r="I129" s="65"/>
      <c r="J129" s="65"/>
      <c r="K129" s="65"/>
      <c r="L129" s="65"/>
      <c r="M129" s="65"/>
    </row>
    <row r="130" spans="8:13" ht="15.75" x14ac:dyDescent="0.25">
      <c r="H130" s="65"/>
      <c r="I130" s="65"/>
      <c r="J130" s="65"/>
      <c r="K130" s="65"/>
      <c r="L130" s="65"/>
      <c r="M130" s="65"/>
    </row>
    <row r="131" spans="8:13" ht="15.75" x14ac:dyDescent="0.25">
      <c r="H131" s="65"/>
      <c r="I131" s="65"/>
      <c r="J131" s="65"/>
      <c r="K131" s="65"/>
      <c r="L131" s="65"/>
      <c r="M131" s="65"/>
    </row>
    <row r="132" spans="8:13" ht="15.75" x14ac:dyDescent="0.25">
      <c r="H132" s="65"/>
      <c r="I132" s="65"/>
      <c r="J132" s="65"/>
      <c r="K132" s="65"/>
      <c r="L132" s="65"/>
      <c r="M132" s="65"/>
    </row>
    <row r="133" spans="8:13" ht="15.75" x14ac:dyDescent="0.25">
      <c r="H133" s="65"/>
      <c r="I133" s="65"/>
      <c r="J133" s="65"/>
      <c r="K133" s="65"/>
      <c r="L133" s="65"/>
      <c r="M133" s="65"/>
    </row>
    <row r="134" spans="8:13" ht="15.75" x14ac:dyDescent="0.25">
      <c r="H134" s="65"/>
      <c r="I134" s="65"/>
      <c r="J134" s="65"/>
      <c r="K134" s="65"/>
      <c r="L134" s="65"/>
      <c r="M134" s="65"/>
    </row>
    <row r="135" spans="8:13" ht="15.75" x14ac:dyDescent="0.25">
      <c r="H135" s="65"/>
      <c r="I135" s="65"/>
      <c r="J135" s="65"/>
      <c r="K135" s="65"/>
      <c r="L135" s="65"/>
      <c r="M135" s="65"/>
    </row>
    <row r="136" spans="8:13" ht="15.75" x14ac:dyDescent="0.25">
      <c r="H136" s="65"/>
      <c r="I136" s="65"/>
      <c r="J136" s="65"/>
      <c r="K136" s="65"/>
      <c r="L136" s="65"/>
      <c r="M136" s="65"/>
    </row>
    <row r="137" spans="8:13" ht="15.75" x14ac:dyDescent="0.25">
      <c r="H137" s="65"/>
      <c r="I137" s="65"/>
      <c r="J137" s="65"/>
      <c r="K137" s="65"/>
      <c r="L137" s="65"/>
      <c r="M137" s="65"/>
    </row>
    <row r="138" spans="8:13" ht="15.75" x14ac:dyDescent="0.25">
      <c r="H138" s="65"/>
      <c r="I138" s="65"/>
      <c r="J138" s="65"/>
      <c r="K138" s="65"/>
      <c r="L138" s="65"/>
      <c r="M138" s="65"/>
    </row>
    <row r="139" spans="8:13" ht="15.75" x14ac:dyDescent="0.25">
      <c r="H139" s="65"/>
      <c r="I139" s="65"/>
      <c r="J139" s="65"/>
      <c r="K139" s="65"/>
      <c r="L139" s="65"/>
      <c r="M139" s="65"/>
    </row>
    <row r="140" spans="8:13" ht="15.75" x14ac:dyDescent="0.25">
      <c r="H140" s="65"/>
      <c r="I140" s="65"/>
      <c r="J140" s="65"/>
      <c r="K140" s="65"/>
      <c r="L140" s="65"/>
      <c r="M140" s="65"/>
    </row>
    <row r="141" spans="8:13" ht="15.75" x14ac:dyDescent="0.25">
      <c r="H141" s="65"/>
      <c r="I141" s="65"/>
      <c r="J141" s="65"/>
      <c r="K141" s="65"/>
      <c r="L141" s="65"/>
      <c r="M141" s="65"/>
    </row>
    <row r="142" spans="8:13" ht="15.75" x14ac:dyDescent="0.25">
      <c r="H142" s="65"/>
      <c r="I142" s="65"/>
      <c r="J142" s="65"/>
      <c r="K142" s="65"/>
      <c r="L142" s="65"/>
      <c r="M142" s="65"/>
    </row>
    <row r="143" spans="8:13" ht="15.75" x14ac:dyDescent="0.25">
      <c r="H143" s="65"/>
      <c r="I143" s="65"/>
      <c r="J143" s="65"/>
      <c r="K143" s="65"/>
      <c r="L143" s="65"/>
      <c r="M143" s="65"/>
    </row>
    <row r="144" spans="8:13" ht="15.75" x14ac:dyDescent="0.25">
      <c r="H144" s="65"/>
      <c r="I144" s="65"/>
      <c r="J144" s="65"/>
      <c r="K144" s="65"/>
      <c r="L144" s="65"/>
      <c r="M144" s="65"/>
    </row>
    <row r="145" spans="8:13" ht="15.75" x14ac:dyDescent="0.25">
      <c r="H145" s="65"/>
      <c r="I145" s="65"/>
      <c r="J145" s="65"/>
      <c r="K145" s="65"/>
      <c r="L145" s="65"/>
      <c r="M145" s="65"/>
    </row>
    <row r="146" spans="8:13" ht="15.75" x14ac:dyDescent="0.25">
      <c r="H146" s="65"/>
      <c r="I146" s="65"/>
      <c r="J146" s="65"/>
      <c r="K146" s="65"/>
      <c r="L146" s="65"/>
      <c r="M146" s="65"/>
    </row>
    <row r="147" spans="8:13" ht="15.75" x14ac:dyDescent="0.25">
      <c r="H147" s="65"/>
      <c r="I147" s="65"/>
      <c r="J147" s="65"/>
      <c r="K147" s="65"/>
      <c r="L147" s="65"/>
      <c r="M147" s="65"/>
    </row>
    <row r="148" spans="8:13" ht="15.75" x14ac:dyDescent="0.25">
      <c r="H148" s="65"/>
      <c r="I148" s="65"/>
      <c r="J148" s="65"/>
      <c r="K148" s="65"/>
      <c r="L148" s="65"/>
      <c r="M148" s="65"/>
    </row>
    <row r="149" spans="8:13" ht="15.75" x14ac:dyDescent="0.25">
      <c r="H149" s="65"/>
      <c r="I149" s="65"/>
      <c r="J149" s="65"/>
      <c r="K149" s="65"/>
      <c r="L149" s="65"/>
      <c r="M149" s="65"/>
    </row>
    <row r="150" spans="8:13" ht="15.75" x14ac:dyDescent="0.25">
      <c r="H150" s="65"/>
      <c r="I150" s="65"/>
      <c r="J150" s="65"/>
      <c r="K150" s="65"/>
      <c r="L150" s="65"/>
      <c r="M150" s="65"/>
    </row>
    <row r="151" spans="8:13" ht="15.75" x14ac:dyDescent="0.25">
      <c r="H151" s="65"/>
      <c r="I151" s="65"/>
      <c r="J151" s="65"/>
      <c r="K151" s="65"/>
      <c r="L151" s="65"/>
      <c r="M151" s="65"/>
    </row>
    <row r="152" spans="8:13" ht="15.75" x14ac:dyDescent="0.25">
      <c r="H152" s="65"/>
      <c r="I152" s="65"/>
      <c r="J152" s="65"/>
      <c r="K152" s="65"/>
      <c r="L152" s="65"/>
      <c r="M152" s="65"/>
    </row>
    <row r="153" spans="8:13" ht="15.75" x14ac:dyDescent="0.25">
      <c r="H153" s="65"/>
      <c r="I153" s="65"/>
      <c r="J153" s="65"/>
      <c r="K153" s="65"/>
      <c r="L153" s="65"/>
      <c r="M153" s="65"/>
    </row>
    <row r="154" spans="8:13" ht="15.75" x14ac:dyDescent="0.25">
      <c r="H154" s="65"/>
      <c r="I154" s="65"/>
      <c r="J154" s="65"/>
      <c r="K154" s="65"/>
      <c r="L154" s="65"/>
      <c r="M154" s="65"/>
    </row>
    <row r="155" spans="8:13" ht="15.75" x14ac:dyDescent="0.25">
      <c r="H155" s="65"/>
      <c r="I155" s="65"/>
      <c r="J155" s="65"/>
      <c r="K155" s="65"/>
      <c r="L155" s="65"/>
      <c r="M155" s="65"/>
    </row>
    <row r="156" spans="8:13" ht="15.75" x14ac:dyDescent="0.25">
      <c r="H156" s="65"/>
      <c r="I156" s="65"/>
      <c r="J156" s="65"/>
      <c r="K156" s="65"/>
      <c r="L156" s="65"/>
      <c r="M156" s="65"/>
    </row>
    <row r="157" spans="8:13" ht="15.75" x14ac:dyDescent="0.25">
      <c r="H157" s="65"/>
      <c r="I157" s="65"/>
      <c r="J157" s="65"/>
      <c r="K157" s="65"/>
      <c r="L157" s="65"/>
      <c r="M157" s="65"/>
    </row>
    <row r="158" spans="8:13" ht="15.75" x14ac:dyDescent="0.25">
      <c r="H158" s="65"/>
      <c r="I158" s="65"/>
      <c r="J158" s="65"/>
      <c r="K158" s="65"/>
      <c r="L158" s="65"/>
      <c r="M158" s="65"/>
    </row>
    <row r="159" spans="8:13" ht="15.75" x14ac:dyDescent="0.25">
      <c r="H159" s="65"/>
      <c r="I159" s="65"/>
      <c r="J159" s="65"/>
      <c r="K159" s="65"/>
      <c r="L159" s="65"/>
      <c r="M159" s="65"/>
    </row>
    <row r="160" spans="8:13" ht="15.75" x14ac:dyDescent="0.25">
      <c r="H160" s="65"/>
      <c r="I160" s="65"/>
      <c r="J160" s="65"/>
      <c r="K160" s="65"/>
      <c r="L160" s="65"/>
      <c r="M160" s="65"/>
    </row>
    <row r="161" spans="8:13" ht="15.75" x14ac:dyDescent="0.25">
      <c r="H161" s="65"/>
      <c r="I161" s="65"/>
      <c r="J161" s="65"/>
      <c r="K161" s="65"/>
      <c r="L161" s="65"/>
      <c r="M161" s="65"/>
    </row>
    <row r="162" spans="8:13" ht="15.75" x14ac:dyDescent="0.25">
      <c r="H162" s="65"/>
      <c r="I162" s="65"/>
      <c r="J162" s="65"/>
      <c r="K162" s="65"/>
      <c r="L162" s="65"/>
      <c r="M162" s="65"/>
    </row>
    <row r="163" spans="8:13" ht="15.75" x14ac:dyDescent="0.25">
      <c r="H163" s="65"/>
      <c r="I163" s="65"/>
      <c r="J163" s="65"/>
      <c r="K163" s="65"/>
      <c r="L163" s="65"/>
      <c r="M163" s="65"/>
    </row>
    <row r="164" spans="8:13" ht="15.75" x14ac:dyDescent="0.25">
      <c r="H164" s="65"/>
      <c r="I164" s="65"/>
      <c r="J164" s="65"/>
      <c r="K164" s="65"/>
      <c r="L164" s="65"/>
      <c r="M164" s="65"/>
    </row>
    <row r="165" spans="8:13" ht="15.75" x14ac:dyDescent="0.25">
      <c r="H165" s="65"/>
      <c r="I165" s="65"/>
      <c r="J165" s="65"/>
      <c r="K165" s="65"/>
      <c r="L165" s="65"/>
      <c r="M165" s="65"/>
    </row>
    <row r="166" spans="8:13" ht="15.75" x14ac:dyDescent="0.25">
      <c r="H166" s="65"/>
      <c r="I166" s="65"/>
      <c r="J166" s="65"/>
      <c r="K166" s="65"/>
      <c r="L166" s="65"/>
      <c r="M166" s="65"/>
    </row>
    <row r="167" spans="8:13" ht="15.75" x14ac:dyDescent="0.25">
      <c r="H167" s="65"/>
      <c r="I167" s="65"/>
      <c r="J167" s="65"/>
      <c r="K167" s="65"/>
      <c r="L167" s="65"/>
      <c r="M167" s="65"/>
    </row>
    <row r="168" spans="8:13" ht="15.75" x14ac:dyDescent="0.25">
      <c r="H168" s="65"/>
      <c r="I168" s="65"/>
      <c r="J168" s="65"/>
      <c r="K168" s="65"/>
      <c r="L168" s="65"/>
      <c r="M168" s="65"/>
    </row>
    <row r="169" spans="8:13" ht="15.75" x14ac:dyDescent="0.25">
      <c r="H169" s="65"/>
      <c r="I169" s="65"/>
      <c r="J169" s="65"/>
      <c r="K169" s="65"/>
      <c r="L169" s="65"/>
      <c r="M169" s="65"/>
    </row>
    <row r="170" spans="8:13" ht="15.75" x14ac:dyDescent="0.25">
      <c r="H170" s="65"/>
      <c r="I170" s="65"/>
      <c r="J170" s="65"/>
      <c r="K170" s="65"/>
      <c r="L170" s="65"/>
      <c r="M170" s="65"/>
    </row>
    <row r="171" spans="8:13" ht="15.75" x14ac:dyDescent="0.25">
      <c r="H171" s="65"/>
      <c r="I171" s="65"/>
      <c r="J171" s="65"/>
      <c r="K171" s="65"/>
      <c r="L171" s="65"/>
      <c r="M171" s="65"/>
    </row>
    <row r="172" spans="8:13" ht="15.75" x14ac:dyDescent="0.25">
      <c r="H172" s="65"/>
      <c r="I172" s="65"/>
      <c r="J172" s="65"/>
      <c r="K172" s="65"/>
      <c r="L172" s="65"/>
      <c r="M172" s="65"/>
    </row>
    <row r="173" spans="8:13" ht="15.75" x14ac:dyDescent="0.25">
      <c r="H173" s="65"/>
      <c r="I173" s="65"/>
      <c r="J173" s="65"/>
      <c r="K173" s="65"/>
      <c r="L173" s="65"/>
      <c r="M173" s="65"/>
    </row>
    <row r="174" spans="8:13" ht="15.75" x14ac:dyDescent="0.25">
      <c r="H174" s="65"/>
      <c r="I174" s="65"/>
      <c r="J174" s="65"/>
      <c r="K174" s="65"/>
      <c r="L174" s="65"/>
      <c r="M174" s="65"/>
    </row>
    <row r="175" spans="8:13" ht="15.75" x14ac:dyDescent="0.25">
      <c r="H175" s="65"/>
      <c r="I175" s="65"/>
      <c r="J175" s="65"/>
      <c r="K175" s="65"/>
      <c r="L175" s="65"/>
      <c r="M175" s="65"/>
    </row>
    <row r="176" spans="8:13" ht="15.75" x14ac:dyDescent="0.25">
      <c r="H176" s="65"/>
      <c r="I176" s="65"/>
      <c r="J176" s="65"/>
      <c r="K176" s="65"/>
      <c r="L176" s="65"/>
      <c r="M176" s="65"/>
    </row>
    <row r="177" spans="8:13" ht="15.75" x14ac:dyDescent="0.25">
      <c r="H177" s="65"/>
      <c r="I177" s="65"/>
      <c r="J177" s="65"/>
      <c r="K177" s="65"/>
      <c r="L177" s="65"/>
      <c r="M177" s="65"/>
    </row>
    <row r="178" spans="8:13" ht="15.75" x14ac:dyDescent="0.25">
      <c r="H178" s="65"/>
      <c r="I178" s="65"/>
      <c r="J178" s="65"/>
      <c r="K178" s="65"/>
      <c r="L178" s="65"/>
      <c r="M178" s="65"/>
    </row>
    <row r="179" spans="8:13" ht="15.75" x14ac:dyDescent="0.25">
      <c r="H179" s="65"/>
      <c r="I179" s="65"/>
      <c r="J179" s="65"/>
      <c r="K179" s="65"/>
      <c r="L179" s="65"/>
      <c r="M179" s="65"/>
    </row>
    <row r="180" spans="8:13" ht="15.75" x14ac:dyDescent="0.25">
      <c r="H180" s="65"/>
      <c r="I180" s="65"/>
      <c r="J180" s="65"/>
      <c r="K180" s="65"/>
      <c r="L180" s="65"/>
      <c r="M180" s="65"/>
    </row>
    <row r="181" spans="8:13" ht="15.75" x14ac:dyDescent="0.25">
      <c r="H181" s="65"/>
      <c r="I181" s="65"/>
      <c r="J181" s="65"/>
      <c r="K181" s="65"/>
      <c r="L181" s="65"/>
      <c r="M181" s="65"/>
    </row>
    <row r="182" spans="8:13" ht="15.75" x14ac:dyDescent="0.25">
      <c r="H182" s="65"/>
      <c r="I182" s="65"/>
      <c r="J182" s="65"/>
      <c r="K182" s="65"/>
      <c r="L182" s="65"/>
      <c r="M182" s="65"/>
    </row>
    <row r="183" spans="8:13" ht="15.75" x14ac:dyDescent="0.25">
      <c r="H183" s="65"/>
      <c r="I183" s="65"/>
      <c r="J183" s="65"/>
      <c r="K183" s="65"/>
      <c r="L183" s="65"/>
      <c r="M183" s="65"/>
    </row>
    <row r="184" spans="8:13" ht="15.75" x14ac:dyDescent="0.25">
      <c r="H184" s="65"/>
      <c r="I184" s="65"/>
      <c r="J184" s="65"/>
      <c r="K184" s="65"/>
      <c r="L184" s="65"/>
      <c r="M184" s="65"/>
    </row>
    <row r="185" spans="8:13" ht="15.75" x14ac:dyDescent="0.25">
      <c r="H185" s="65"/>
      <c r="I185" s="65"/>
      <c r="J185" s="65"/>
      <c r="K185" s="65"/>
      <c r="L185" s="65"/>
      <c r="M185" s="65"/>
    </row>
    <row r="186" spans="8:13" ht="15.75" x14ac:dyDescent="0.25">
      <c r="H186" s="65"/>
      <c r="I186" s="65"/>
      <c r="J186" s="65"/>
      <c r="K186" s="65"/>
      <c r="L186" s="65"/>
      <c r="M186" s="65"/>
    </row>
    <row r="187" spans="8:13" ht="15.75" x14ac:dyDescent="0.25">
      <c r="H187" s="65"/>
      <c r="I187" s="65"/>
      <c r="J187" s="65"/>
      <c r="K187" s="65"/>
      <c r="L187" s="65"/>
      <c r="M187" s="65"/>
    </row>
    <row r="188" spans="8:13" ht="15.75" x14ac:dyDescent="0.25">
      <c r="H188" s="65"/>
      <c r="I188" s="65"/>
      <c r="J188" s="65"/>
      <c r="K188" s="65"/>
      <c r="L188" s="65"/>
      <c r="M188" s="65"/>
    </row>
    <row r="189" spans="8:13" ht="15.75" x14ac:dyDescent="0.25">
      <c r="H189" s="65"/>
      <c r="I189" s="65"/>
      <c r="J189" s="65"/>
      <c r="K189" s="65"/>
      <c r="L189" s="65"/>
      <c r="M189" s="65"/>
    </row>
    <row r="190" spans="8:13" ht="15.75" x14ac:dyDescent="0.25">
      <c r="H190" s="65"/>
      <c r="I190" s="65"/>
      <c r="J190" s="65"/>
      <c r="K190" s="65"/>
      <c r="L190" s="65"/>
      <c r="M190" s="65"/>
    </row>
    <row r="191" spans="8:13" ht="15.75" x14ac:dyDescent="0.25">
      <c r="H191" s="65"/>
      <c r="I191" s="65"/>
      <c r="J191" s="65"/>
      <c r="K191" s="65"/>
      <c r="L191" s="65"/>
      <c r="M191" s="65"/>
    </row>
    <row r="192" spans="8:13" ht="15.75" x14ac:dyDescent="0.25">
      <c r="H192" s="65"/>
      <c r="I192" s="65"/>
      <c r="J192" s="65"/>
      <c r="K192" s="65"/>
      <c r="L192" s="65"/>
      <c r="M192" s="65"/>
    </row>
    <row r="193" spans="8:13" ht="15.75" x14ac:dyDescent="0.25">
      <c r="H193" s="65"/>
      <c r="I193" s="65"/>
      <c r="J193" s="65"/>
      <c r="K193" s="65"/>
      <c r="L193" s="65"/>
      <c r="M193" s="65"/>
    </row>
    <row r="194" spans="8:13" ht="15.75" x14ac:dyDescent="0.25">
      <c r="H194" s="65"/>
      <c r="I194" s="65"/>
      <c r="J194" s="65"/>
      <c r="K194" s="65"/>
      <c r="L194" s="65"/>
      <c r="M194" s="65"/>
    </row>
    <row r="195" spans="8:13" ht="15.75" x14ac:dyDescent="0.25">
      <c r="H195" s="65"/>
      <c r="I195" s="65"/>
      <c r="J195" s="65"/>
      <c r="K195" s="65"/>
      <c r="L195" s="65"/>
      <c r="M195" s="65"/>
    </row>
    <row r="196" spans="8:13" ht="15.75" x14ac:dyDescent="0.25">
      <c r="H196" s="65"/>
      <c r="I196" s="65"/>
      <c r="J196" s="65"/>
      <c r="K196" s="65"/>
      <c r="L196" s="65"/>
      <c r="M196" s="65"/>
    </row>
    <row r="197" spans="8:13" ht="15.75" x14ac:dyDescent="0.25">
      <c r="H197" s="65"/>
      <c r="I197" s="65"/>
      <c r="J197" s="65"/>
      <c r="K197" s="65"/>
      <c r="L197" s="65"/>
      <c r="M197" s="65"/>
    </row>
    <row r="198" spans="8:13" ht="15.75" x14ac:dyDescent="0.25">
      <c r="H198" s="65"/>
      <c r="I198" s="65"/>
      <c r="J198" s="65"/>
      <c r="K198" s="65"/>
      <c r="L198" s="65"/>
      <c r="M198" s="65"/>
    </row>
    <row r="199" spans="8:13" ht="15.75" x14ac:dyDescent="0.25">
      <c r="H199" s="65"/>
      <c r="I199" s="65"/>
      <c r="J199" s="65"/>
      <c r="K199" s="65"/>
      <c r="L199" s="65"/>
      <c r="M199" s="65"/>
    </row>
    <row r="200" spans="8:13" ht="15.75" x14ac:dyDescent="0.25">
      <c r="H200" s="65"/>
      <c r="I200" s="65"/>
      <c r="J200" s="65"/>
      <c r="K200" s="65"/>
      <c r="L200" s="65"/>
      <c r="M200" s="65"/>
    </row>
    <row r="201" spans="8:13" ht="15.75" x14ac:dyDescent="0.25">
      <c r="H201" s="65"/>
      <c r="I201" s="65"/>
      <c r="J201" s="65"/>
      <c r="K201" s="65"/>
      <c r="L201" s="65"/>
      <c r="M201" s="65"/>
    </row>
    <row r="202" spans="8:13" ht="15.75" x14ac:dyDescent="0.25">
      <c r="H202" s="65"/>
      <c r="I202" s="65"/>
      <c r="J202" s="65"/>
      <c r="K202" s="65"/>
      <c r="L202" s="65"/>
      <c r="M202" s="65"/>
    </row>
  </sheetData>
  <sheetProtection algorithmName="SHA-512" hashValue="RGnLJPDxfjCDDqAc12dqIFN0aZ9Sr0vohqB2ZScKwP+p/V0kE6JZIZSv+2pdMWVOF92lbxPTkd3sPj7kH26V9Q==" saltValue="KTQVJPERRPcViEkTqM/vWg==" spinCount="100000" sheet="1" objects="1" scenarios="1"/>
  <mergeCells count="20">
    <mergeCell ref="E23:F23"/>
    <mergeCell ref="H23:I23"/>
    <mergeCell ref="B22:I22"/>
    <mergeCell ref="B23:C23"/>
    <mergeCell ref="B7:G7"/>
    <mergeCell ref="B10:G10"/>
    <mergeCell ref="C12:G12"/>
    <mergeCell ref="C13:G13"/>
    <mergeCell ref="C11:G11"/>
    <mergeCell ref="B15:E15"/>
    <mergeCell ref="D16:E16"/>
    <mergeCell ref="D17:E17"/>
    <mergeCell ref="D18:E18"/>
    <mergeCell ref="D19:E19"/>
    <mergeCell ref="D20:E20"/>
    <mergeCell ref="B1:G1"/>
    <mergeCell ref="B2:G2"/>
    <mergeCell ref="B3:G3"/>
    <mergeCell ref="B4:G4"/>
    <mergeCell ref="B5:G5"/>
  </mergeCells>
  <dataValidations disablePrompts="1" count="2">
    <dataValidation allowBlank="1" showInputMessage="1" showErrorMessage="1" promptTitle="Use:" prompt="Value from Cell D21, if calculated." sqref="D32 I24"/>
    <dataValidation allowBlank="1" showInputMessage="1" showErrorMessage="1" promptTitle="Use:" prompt="Value from Cell D25, if calculated." sqref="D33 I25"/>
  </dataValidations>
  <pageMargins left="0.7" right="0.7" top="0.98479166666666662" bottom="0.75" header="0.3" footer="0.3"/>
  <pageSetup scale="71" fitToHeight="0" orientation="landscape" r:id="rId1"/>
  <headerFooter>
    <oddHeader>&amp;C&amp;G</oddHeader>
    <oddFooter>&amp;L&amp;"Avenir LT Std 35 Light,Regular"&amp;12&amp;K000000FINAL October 1, 2019&amp;C&amp;"Avenir LT Std 35 Light,Regular"&amp;12Page &amp;P of &amp;N&amp;R&amp;"Avenir LT Std 35 Light,Regular"&amp;12&amp;K000000&amp;A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Read Me</vt:lpstr>
      <vt:lpstr>Project Info</vt:lpstr>
      <vt:lpstr>Inputs_General</vt:lpstr>
      <vt:lpstr>Inputs_Motors</vt:lpstr>
      <vt:lpstr>Inputs_Refrigerants</vt:lpstr>
      <vt:lpstr>Inputs_AB1550</vt:lpstr>
      <vt:lpstr>GHG Summary</vt:lpstr>
      <vt:lpstr>Co-benefits Summary</vt:lpstr>
      <vt:lpstr>Definitions -AND- Conversions</vt:lpstr>
      <vt:lpstr>Documentation</vt:lpstr>
      <vt:lpstr>CCIRTS &lt;HIDE&gt;</vt:lpstr>
      <vt:lpstr>Calculations &lt;HIDE&gt;</vt:lpstr>
      <vt:lpstr>Emission Factors &lt;HIDE&gt;</vt:lpstr>
      <vt:lpstr>Fuel Prices &lt;HIDE&gt;</vt:lpstr>
      <vt:lpstr>Defaults &lt;HIDE&gt;</vt:lpstr>
      <vt:lpstr>'Fuel Prices &lt;HIDE&gt;'!_ftnref2</vt:lpstr>
      <vt:lpstr>'Fuel Prices &lt;HIDE&gt;'!_Toc525572044</vt:lpstr>
      <vt:lpstr>'Calculations &lt;HIDE&gt;'!Print_Area</vt:lpstr>
      <vt:lpstr>'Co-benefits Summary'!Print_Area</vt:lpstr>
      <vt:lpstr>Documentation!Print_Area</vt:lpstr>
      <vt:lpstr>'Fuel Prices &lt;HIDE&gt;'!Print_Area</vt:lpstr>
      <vt:lpstr>'GHG Summary'!Print_Area</vt:lpstr>
      <vt:lpstr>Inputs_AB1550!Print_Area</vt:lpstr>
      <vt:lpstr>'Project Info'!Print_Area</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Steele</dc:creator>
  <cp:lastModifiedBy>James Tipton</cp:lastModifiedBy>
  <cp:lastPrinted>2019-08-23T16:00:25Z</cp:lastPrinted>
  <dcterms:created xsi:type="dcterms:W3CDTF">2017-06-22T18:28:37Z</dcterms:created>
  <dcterms:modified xsi:type="dcterms:W3CDTF">2019-10-01T23:09:36Z</dcterms:modified>
</cp:coreProperties>
</file>