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tabRatio="719" activeTab="0"/>
  </bookViews>
  <sheets>
    <sheet name="IndustrialNG" sheetId="1" r:id="rId1"/>
    <sheet name="CommercialNG" sheetId="2" r:id="rId2"/>
    <sheet name="MfrCons." sheetId="3" r:id="rId3"/>
    <sheet name="StateLiquidFuels" sheetId="4" r:id="rId4"/>
    <sheet name="TotalCountyLiqFuelEmisInd" sheetId="5" r:id="rId5"/>
    <sheet name="TotalCountyLiqFuelEmisComm" sheetId="6" r:id="rId6"/>
    <sheet name="IndIC" sheetId="7" r:id="rId7"/>
    <sheet name="IndDist" sheetId="8" r:id="rId8"/>
    <sheet name="IndResid" sheetId="9" r:id="rId9"/>
    <sheet name="IndLPG" sheetId="10" r:id="rId10"/>
    <sheet name="CommDist" sheetId="11" r:id="rId11"/>
    <sheet name="CommResid" sheetId="12" r:id="rId12"/>
    <sheet name="CommLPG" sheetId="13" r:id="rId13"/>
  </sheets>
  <definedNames>
    <definedName name="_Regression_Int" localSheetId="2" hidden="1">1</definedName>
    <definedName name="_xlnm.Print_Area" localSheetId="2">'MfrCons.'!#REF!</definedName>
    <definedName name="Print_Area_MI">'MfrCons.'!#REF!</definedName>
  </definedNames>
  <calcPr fullCalcOnLoad="1"/>
</workbook>
</file>

<file path=xl/sharedStrings.xml><?xml version="1.0" encoding="utf-8"?>
<sst xmlns="http://schemas.openxmlformats.org/spreadsheetml/2006/main" count="1088" uniqueCount="505">
  <si>
    <t>Process</t>
  </si>
  <si>
    <t xml:space="preserve">NOx </t>
  </si>
  <si>
    <t>CO</t>
  </si>
  <si>
    <t>TOC</t>
  </si>
  <si>
    <t>VOC</t>
  </si>
  <si>
    <t>PMc</t>
  </si>
  <si>
    <t>PM10</t>
  </si>
  <si>
    <t>Diesel Fuel No. 2; &lt;600 hp IC Engine</t>
  </si>
  <si>
    <t>Distillate Fuel No. 2; Uncontrolled Turbine</t>
  </si>
  <si>
    <t>Distillate Fuel No. 2; Water-Steam Injection Controlled Turbine</t>
  </si>
  <si>
    <t>Distillate oil: Industrial Boiler</t>
  </si>
  <si>
    <t>Distillate oil: Commercial Boiler</t>
  </si>
  <si>
    <t>Residual Fuel: Industrial Boiler</t>
  </si>
  <si>
    <t>Residual Fuel: Commercial Boiler</t>
  </si>
  <si>
    <t>LPG: Industrial Boiler</t>
  </si>
  <si>
    <t>LPG: Commercial Boiler</t>
  </si>
  <si>
    <t>SOx</t>
  </si>
  <si>
    <t>Emission factors (lb/1000 gal)</t>
  </si>
  <si>
    <t>Distillate</t>
  </si>
  <si>
    <t>Residual</t>
  </si>
  <si>
    <t>LPG</t>
  </si>
  <si>
    <t>Industrial</t>
  </si>
  <si>
    <t>Commercial</t>
  </si>
  <si>
    <t>Consumption (1000 gal)</t>
  </si>
  <si>
    <t>Consumption (1000 bbl)</t>
  </si>
  <si>
    <t>IC Engines</t>
  </si>
  <si>
    <t>Turbines</t>
  </si>
  <si>
    <t>Boilers</t>
  </si>
  <si>
    <t>Proportion</t>
  </si>
  <si>
    <t>Emissions (tpy)</t>
  </si>
  <si>
    <t>PM</t>
  </si>
  <si>
    <t>By EIC Code</t>
  </si>
  <si>
    <t>Industrial Stationary IC Engines - Diesel</t>
  </si>
  <si>
    <t xml:space="preserve">050-040-1200-0000 </t>
  </si>
  <si>
    <t>Industrial Distillate Oil Combustion</t>
  </si>
  <si>
    <t xml:space="preserve">050-995-1220-0000 </t>
  </si>
  <si>
    <t>Industrial Residual Oil Combustion</t>
  </si>
  <si>
    <t xml:space="preserve">050-995-1500-0000 </t>
  </si>
  <si>
    <t>Industrial LPG Combustion</t>
  </si>
  <si>
    <t xml:space="preserve">050-995-0120-0000 </t>
  </si>
  <si>
    <t>Commercial Distillate Oil Combustion</t>
  </si>
  <si>
    <t xml:space="preserve">060-995-1220-0000 </t>
  </si>
  <si>
    <t>Commercial Residual Oil Combustion</t>
  </si>
  <si>
    <t xml:space="preserve">060-995-1500-0000 </t>
  </si>
  <si>
    <t>Commercial LPG Combustion</t>
  </si>
  <si>
    <t xml:space="preserve">060-995-0120-0000 </t>
  </si>
  <si>
    <t>County FIPS</t>
  </si>
  <si>
    <t>Area Name</t>
  </si>
  <si>
    <t>Number of Employees for week including March 12, 1999</t>
  </si>
  <si>
    <t>EIC</t>
  </si>
  <si>
    <t>CES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</si>
  <si>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</si>
  <si>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</si>
  <si>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</si>
  <si>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</si>
  <si>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</si>
  <si>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</si>
  <si>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</si>
  <si>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</si>
  <si>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</si>
  <si>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</si>
  <si>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</si>
  <si>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</si>
  <si>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</si>
  <si>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</si>
  <si>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</si>
  <si>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</si>
  <si>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</si>
  <si>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</si>
  <si>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</si>
  <si>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</si>
  <si>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</si>
  <si>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</si>
  <si>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</si>
  <si>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</si>
  <si>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</si>
  <si>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</si>
  <si>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</si>
  <si>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</si>
  <si>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</si>
  <si>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</si>
  <si>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</si>
  <si>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</si>
  <si>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</si>
  <si>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</si>
  <si>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</si>
  <si>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</si>
  <si>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</si>
  <si>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</si>
  <si>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</si>
  <si>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</si>
  <si>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</si>
  <si>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</si>
  <si>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</si>
  <si>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</si>
  <si>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</si>
  <si>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</si>
  <si>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</si>
  <si>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</si>
  <si>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</si>
  <si>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</si>
  <si>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</si>
  <si>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</si>
  <si>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</si>
  <si>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</si>
  <si>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</si>
  <si>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Alameda</t>
  </si>
  <si>
    <t>Alpine</t>
  </si>
  <si>
    <t>Modoc</t>
  </si>
  <si>
    <t>Total Employment</t>
  </si>
  <si>
    <t>Total Emissions (tpy)</t>
  </si>
  <si>
    <t>Sector and Fuel Type</t>
  </si>
  <si>
    <t>Sector, Fuel Type, and Process Type</t>
  </si>
  <si>
    <t>Commercial Gas Consumption</t>
  </si>
  <si>
    <t>Consumption by End Use (MMscf)</t>
  </si>
  <si>
    <t>Consumption by Combustion Type (MMscf)</t>
  </si>
  <si>
    <t>COUNTY</t>
  </si>
  <si>
    <t>Climate Zone</t>
  </si>
  <si>
    <t xml:space="preserve"> (million therms)</t>
  </si>
  <si>
    <t>(million Btu)</t>
  </si>
  <si>
    <t>MMscf</t>
  </si>
  <si>
    <t>Heating</t>
  </si>
  <si>
    <t>Cooling</t>
  </si>
  <si>
    <t>Water Heating</t>
  </si>
  <si>
    <t>Cooking</t>
  </si>
  <si>
    <t>Other</t>
  </si>
  <si>
    <t>NG Engines</t>
  </si>
  <si>
    <t>NG Turbines</t>
  </si>
  <si>
    <t>NOx</t>
  </si>
  <si>
    <t>CH4</t>
  </si>
  <si>
    <t>Fheat</t>
  </si>
  <si>
    <t>1st qtr</t>
  </si>
  <si>
    <t>2nd qtr</t>
  </si>
  <si>
    <t>3rd qtr</t>
  </si>
  <si>
    <t>4th qtr</t>
  </si>
  <si>
    <t>total</t>
  </si>
  <si>
    <t xml:space="preserve">MENDOCINO      </t>
  </si>
  <si>
    <t>Coastal + Hill</t>
  </si>
  <si>
    <t>Desert/Mountain</t>
  </si>
  <si>
    <t xml:space="preserve">SHASTA         </t>
  </si>
  <si>
    <t xml:space="preserve">TEHAMA         </t>
  </si>
  <si>
    <t xml:space="preserve">AMADOR         </t>
  </si>
  <si>
    <t>Desert/Mountain + Valley</t>
  </si>
  <si>
    <t xml:space="preserve">CALAVERAS      </t>
  </si>
  <si>
    <t xml:space="preserve">EL DORADO      </t>
  </si>
  <si>
    <t xml:space="preserve">PLACER         </t>
  </si>
  <si>
    <t xml:space="preserve">BUTTE          </t>
  </si>
  <si>
    <t>Valley</t>
  </si>
  <si>
    <t xml:space="preserve">COLUSA         </t>
  </si>
  <si>
    <t xml:space="preserve">GLENN          </t>
  </si>
  <si>
    <t xml:space="preserve">SACRAMENTO     </t>
  </si>
  <si>
    <t xml:space="preserve">SOLANO         </t>
  </si>
  <si>
    <t xml:space="preserve">STANISLAUS     </t>
  </si>
  <si>
    <t xml:space="preserve">SUTTER         </t>
  </si>
  <si>
    <t xml:space="preserve">YOLO           </t>
  </si>
  <si>
    <t xml:space="preserve">YUBA           </t>
  </si>
  <si>
    <t>Emission Factors (lb/MMBtu)</t>
  </si>
  <si>
    <t>Coastal</t>
  </si>
  <si>
    <t>Hill</t>
  </si>
  <si>
    <t>Small boilers</t>
  </si>
  <si>
    <t>Example Calculation</t>
  </si>
  <si>
    <t>MMBtu</t>
  </si>
  <si>
    <t>Mountain</t>
  </si>
  <si>
    <t>Placer County Mountain</t>
  </si>
  <si>
    <t>1st</t>
  </si>
  <si>
    <t>Placer County Valley</t>
  </si>
  <si>
    <t>2nd</t>
  </si>
  <si>
    <t>3rd</t>
  </si>
  <si>
    <t>4th</t>
  </si>
  <si>
    <t>This spreadsheet calculates emissions for commercial natural gas combustion.</t>
  </si>
  <si>
    <t>This spreadsheet calculates statewide emissions from industrial and commercial liquid fuels combustion.</t>
  </si>
  <si>
    <t>This spreadsheet calculates emissions by county for industrial diesel IC engines.</t>
  </si>
  <si>
    <t>This spreadsheet calculates emissions by county for industrial combustion of distillate.</t>
  </si>
  <si>
    <t>This spreadsheet calculates emissions by county for industrial combustion of residual.</t>
  </si>
  <si>
    <t>This spreadsheet calculates emissions by county for industrial combustion of LPG.</t>
  </si>
  <si>
    <t>This spreadsheet calculates emissions for commercial combustion of distillate.</t>
  </si>
  <si>
    <t>This spreadsheet calculates emissions for commercial combustion of residual.</t>
  </si>
  <si>
    <t>This spreadsheet calculates emissions for commercial combustion of LPG.</t>
  </si>
  <si>
    <t>EFs (lb/MMscf)</t>
  </si>
  <si>
    <t>Boiler Consumption</t>
  </si>
  <si>
    <t>Turbine Consumption</t>
  </si>
  <si>
    <t>Boiler NOx</t>
  </si>
  <si>
    <t>Turbine NOx</t>
  </si>
  <si>
    <t>Boiler SOx</t>
  </si>
  <si>
    <t>Turbine SOx</t>
  </si>
  <si>
    <t>Boiler CO</t>
  </si>
  <si>
    <t>Turbine CO</t>
  </si>
  <si>
    <t>Boiler TOC</t>
  </si>
  <si>
    <t>Turbine TOC</t>
  </si>
  <si>
    <t>Boiler VOC</t>
  </si>
  <si>
    <t>Turbine VOC</t>
  </si>
  <si>
    <t>Boiler PM</t>
  </si>
  <si>
    <t>Turbine PM</t>
  </si>
  <si>
    <t>Total NOx</t>
  </si>
  <si>
    <t>Total SOx</t>
  </si>
  <si>
    <t>Total CO</t>
  </si>
  <si>
    <t>Total TOC</t>
  </si>
  <si>
    <t>Total VOC</t>
  </si>
  <si>
    <t>Total PM</t>
  </si>
  <si>
    <t>Total PM10</t>
  </si>
  <si>
    <t>Mil Therms in 2000</t>
  </si>
  <si>
    <t>Million scf in 2000</t>
  </si>
  <si>
    <t>(tpy)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</si>
  <si>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</si>
  <si>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</si>
  <si>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</si>
  <si>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</si>
  <si>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</si>
  <si>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</si>
  <si>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</si>
  <si>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</si>
  <si>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</si>
  <si>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</si>
  <si>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</si>
  <si>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</si>
  <si>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</si>
  <si>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</si>
  <si>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</si>
  <si>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</si>
  <si>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</si>
  <si>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</si>
  <si>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</si>
  <si>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</si>
  <si>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</si>
  <si>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</si>
  <si>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</si>
  <si>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</si>
  <si>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</si>
  <si>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</si>
  <si>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</si>
  <si>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</si>
  <si>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</si>
  <si>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</si>
  <si>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</si>
  <si>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</si>
  <si>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</si>
  <si>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</si>
  <si>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</si>
  <si>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</si>
  <si>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</si>
  <si>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</si>
  <si>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</si>
  <si>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</si>
  <si>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</si>
  <si>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</si>
  <si>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</si>
  <si>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</si>
  <si>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</si>
  <si>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</si>
  <si>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</si>
  <si>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</si>
  <si>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</si>
  <si>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</si>
  <si>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</si>
  <si>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</si>
  <si>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</si>
  <si>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</si>
  <si>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</si>
  <si>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</si>
  <si>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</si>
  <si>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</si>
  <si>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</si>
  <si>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This spreadsheet calculates emissions for industrial natural gas combustion.</t>
  </si>
  <si>
    <t>This spreadsheet calculates total emissions by county for industrial liquid fuels combustion.</t>
  </si>
  <si>
    <t>This spreadsheet calculates total emissions by county for commercial liquid fuels combustion.</t>
  </si>
  <si>
    <t>This spreadsheet estimates total fuel consumption in the manufacturing sector (non-refining, non-food/ag) for the West Census Region.</t>
  </si>
  <si>
    <t>Table N3.2.    Fuel Consumption, 1998;</t>
  </si>
  <si>
    <t xml:space="preserve">                        Level: National and Regional Data; </t>
  </si>
  <si>
    <t xml:space="preserve">                        Row: NAICS Codes;  Column: Energy Sources;</t>
  </si>
  <si>
    <t xml:space="preserve">                        Unit: Trillion Btu.</t>
  </si>
  <si>
    <t xml:space="preserve"> </t>
  </si>
  <si>
    <t>RSE</t>
  </si>
  <si>
    <t>NAICS</t>
  </si>
  <si>
    <t>Net</t>
  </si>
  <si>
    <t>LPG and</t>
  </si>
  <si>
    <t>Coke</t>
  </si>
  <si>
    <t>Row</t>
  </si>
  <si>
    <t>Code(a)</t>
  </si>
  <si>
    <t>Subsector and Industry</t>
  </si>
  <si>
    <t>Electricity(b)</t>
  </si>
  <si>
    <t>Fuel Oil</t>
  </si>
  <si>
    <t>Fuel Oil(c)</t>
  </si>
  <si>
    <t>Natural Gas(d)</t>
  </si>
  <si>
    <t>NGL(e)</t>
  </si>
  <si>
    <t>Coal</t>
  </si>
  <si>
    <t>and Breeze</t>
  </si>
  <si>
    <t>Other(f)</t>
  </si>
  <si>
    <t>Factors</t>
  </si>
  <si>
    <t/>
  </si>
  <si>
    <t>West Census Region</t>
  </si>
  <si>
    <t>include</t>
  </si>
  <si>
    <t xml:space="preserve">      325110</t>
  </si>
  <si>
    <t xml:space="preserve">  Petrochemicals</t>
  </si>
  <si>
    <t>no</t>
  </si>
  <si>
    <t xml:space="preserve">      325192</t>
  </si>
  <si>
    <t xml:space="preserve">  Cyclic Crudes and Intermediates</t>
  </si>
  <si>
    <t>W</t>
  </si>
  <si>
    <t>*</t>
  </si>
  <si>
    <t xml:space="preserve">      325199</t>
  </si>
  <si>
    <t xml:space="preserve">  Other Basic Organic Chemicals</t>
  </si>
  <si>
    <t xml:space="preserve">  311</t>
  </si>
  <si>
    <t>Food</t>
  </si>
  <si>
    <t xml:space="preserve">  312</t>
  </si>
  <si>
    <t>Beverage and Tobacco Products</t>
  </si>
  <si>
    <t xml:space="preserve">  324</t>
  </si>
  <si>
    <t>Petroleum and Coal Products</t>
  </si>
  <si>
    <t xml:space="preserve">      325120</t>
  </si>
  <si>
    <t xml:space="preserve">  Industrial Gases</t>
  </si>
  <si>
    <t>yes</t>
  </si>
  <si>
    <t xml:space="preserve">      325181</t>
  </si>
  <si>
    <t xml:space="preserve">  Alkalies and Chlorine</t>
  </si>
  <si>
    <t xml:space="preserve">      325188</t>
  </si>
  <si>
    <t xml:space="preserve">  Other Basic Inorganic Chemicals</t>
  </si>
  <si>
    <t xml:space="preserve">      325211</t>
  </si>
  <si>
    <t xml:space="preserve">  Plastics Materials and Resins</t>
  </si>
  <si>
    <t xml:space="preserve">      325212</t>
  </si>
  <si>
    <t xml:space="preserve">  Synthetic Rubber</t>
  </si>
  <si>
    <t xml:space="preserve">      325222</t>
  </si>
  <si>
    <t xml:space="preserve">  Noncellulosic Organic Fibers</t>
  </si>
  <si>
    <t xml:space="preserve">      325311</t>
  </si>
  <si>
    <t xml:space="preserve">  Nitrogenous Fertilizers</t>
  </si>
  <si>
    <t xml:space="preserve">      325312</t>
  </si>
  <si>
    <t xml:space="preserve">  Phosphatic Fertilizers</t>
  </si>
  <si>
    <t xml:space="preserve">  313</t>
  </si>
  <si>
    <t>Textile Mills</t>
  </si>
  <si>
    <t xml:space="preserve">  314</t>
  </si>
  <si>
    <t>Textile Product Mills</t>
  </si>
  <si>
    <t xml:space="preserve">  315</t>
  </si>
  <si>
    <t>Apparel</t>
  </si>
  <si>
    <t xml:space="preserve">  316</t>
  </si>
  <si>
    <t>Leather and Allied Products</t>
  </si>
  <si>
    <t xml:space="preserve">  321</t>
  </si>
  <si>
    <t>Wood Products</t>
  </si>
  <si>
    <t xml:space="preserve">  322</t>
  </si>
  <si>
    <t>Paper</t>
  </si>
  <si>
    <t xml:space="preserve">  323</t>
  </si>
  <si>
    <t>Printing and Related Support</t>
  </si>
  <si>
    <t xml:space="preserve">  326</t>
  </si>
  <si>
    <t>Plastics and Rubber Products</t>
  </si>
  <si>
    <t xml:space="preserve">  327</t>
  </si>
  <si>
    <t>Nonmetallic Mineral Products</t>
  </si>
  <si>
    <t xml:space="preserve">  331</t>
  </si>
  <si>
    <t>Primary Metals</t>
  </si>
  <si>
    <t xml:space="preserve">  332</t>
  </si>
  <si>
    <t>Fabricated Metal Products</t>
  </si>
  <si>
    <t xml:space="preserve">  333</t>
  </si>
  <si>
    <t>Machinery</t>
  </si>
  <si>
    <t xml:space="preserve">  334</t>
  </si>
  <si>
    <t>Computer and Electronic Products</t>
  </si>
  <si>
    <t xml:space="preserve">  335</t>
  </si>
  <si>
    <t>Electrical Equip., Appliances, and Components</t>
  </si>
  <si>
    <t xml:space="preserve">  336</t>
  </si>
  <si>
    <t>Transportation Equipment</t>
  </si>
  <si>
    <t xml:space="preserve">  337</t>
  </si>
  <si>
    <t>Furniture and Related Products</t>
  </si>
  <si>
    <t xml:space="preserve">  339</t>
  </si>
  <si>
    <t>Miscellaneous</t>
  </si>
  <si>
    <t xml:space="preserve">      311221</t>
  </si>
  <si>
    <t xml:space="preserve">  Wet Corn Milling</t>
  </si>
  <si>
    <t xml:space="preserve">      313210</t>
  </si>
  <si>
    <t xml:space="preserve">  Broadwoven Fabric Mills</t>
  </si>
  <si>
    <t xml:space="preserve">      321113</t>
  </si>
  <si>
    <t xml:space="preserve">  Sawmills</t>
  </si>
  <si>
    <t xml:space="preserve">      321114</t>
  </si>
  <si>
    <t xml:space="preserve">  Wood Preservation</t>
  </si>
  <si>
    <t xml:space="preserve">      322110</t>
  </si>
  <si>
    <t xml:space="preserve">  Pulp Mills</t>
  </si>
  <si>
    <t xml:space="preserve">      322121</t>
  </si>
  <si>
    <t xml:space="preserve">  Paper Mills, except Newsprint</t>
  </si>
  <si>
    <t xml:space="preserve">      322122</t>
  </si>
  <si>
    <t xml:space="preserve">  Newsprint Mills</t>
  </si>
  <si>
    <t xml:space="preserve">      322130</t>
  </si>
  <si>
    <t xml:space="preserve">  Paperboard Mills</t>
  </si>
  <si>
    <t xml:space="preserve">      323110</t>
  </si>
  <si>
    <t xml:space="preserve">  Commercial Lithographic Printing</t>
  </si>
  <si>
    <t xml:space="preserve">      324110</t>
  </si>
  <si>
    <t xml:space="preserve">  Petroleum Refineries</t>
  </si>
  <si>
    <t xml:space="preserve">      326199</t>
  </si>
  <si>
    <t xml:space="preserve">  Other Plastics Products</t>
  </si>
  <si>
    <t xml:space="preserve">      327310</t>
  </si>
  <si>
    <t xml:space="preserve">  Cements</t>
  </si>
  <si>
    <t xml:space="preserve">      331111</t>
  </si>
  <si>
    <t xml:space="preserve">  Iron and Steel Mills</t>
  </si>
  <si>
    <t xml:space="preserve">      331112</t>
  </si>
  <si>
    <t xml:space="preserve">  Electrometallurgical Ferroalloy Products</t>
  </si>
  <si>
    <t xml:space="preserve">      331312</t>
  </si>
  <si>
    <t xml:space="preserve">  Primary Aluminum</t>
  </si>
  <si>
    <t xml:space="preserve">      331511</t>
  </si>
  <si>
    <t xml:space="preserve">  Iron Foundries</t>
  </si>
  <si>
    <t xml:space="preserve">      331521</t>
  </si>
  <si>
    <t xml:space="preserve">  Aluminum Die-Casting Foundries</t>
  </si>
  <si>
    <t xml:space="preserve">      331524</t>
  </si>
  <si>
    <t xml:space="preserve">  Aluminum Foundries, except Die-Casting</t>
  </si>
  <si>
    <t xml:space="preserve">      334413</t>
  </si>
  <si>
    <t xml:space="preserve">  Semiconductors and Related Devices</t>
  </si>
  <si>
    <t xml:space="preserve">    3212</t>
  </si>
  <si>
    <t xml:space="preserve">  Veneer, Plywood, and Engineered Woods</t>
  </si>
  <si>
    <t xml:space="preserve">    3219</t>
  </si>
  <si>
    <t xml:space="preserve">  Other Wood Products</t>
  </si>
  <si>
    <t>Q</t>
  </si>
  <si>
    <t xml:space="preserve">    3272</t>
  </si>
  <si>
    <t xml:space="preserve">  Glass and Glass Products</t>
  </si>
  <si>
    <t xml:space="preserve">    3312</t>
  </si>
  <si>
    <t xml:space="preserve">  Steel Products from Purchased Steel</t>
  </si>
  <si>
    <t xml:space="preserve">    3313</t>
  </si>
  <si>
    <t xml:space="preserve">  Alumina and Aluminum</t>
  </si>
  <si>
    <t xml:space="preserve">    3315</t>
  </si>
  <si>
    <t xml:space="preserve">  Foundries</t>
  </si>
  <si>
    <t xml:space="preserve">  325</t>
  </si>
  <si>
    <t>Chemicals</t>
  </si>
  <si>
    <t xml:space="preserve">    (a) The Standard Industrial Classification (SIC) system has been replaced by the North</t>
  </si>
  <si>
    <t>American Industry Classification System (NAICS).  Since the Bureau of the Census has collected</t>
  </si>
  <si>
    <t>the information necessary to classify establishments on both an NAICS and an SIC basis, the same</t>
  </si>
  <si>
    <t>1998 data can be shown on both the old and the new basis in bridge tables that allow comparisons</t>
  </si>
  <si>
    <t>between the two systems.  These data are hereby produced for the last time on an SIC basis for</t>
  </si>
  <si>
    <t>1998 at the national level only.</t>
  </si>
  <si>
    <t xml:space="preserve">    (b) 'Net Electricity' is obtained by summing purchases, transfers in, and</t>
  </si>
  <si>
    <t>generation from noncombustible renewable resources, minus quantities sold and</t>
  </si>
  <si>
    <t>transferred out.  It does not include electricity inputs from onsite</t>
  </si>
  <si>
    <t>cogeneration or generation from combustible fuels because that energy has</t>
  </si>
  <si>
    <t>already been included as generating fuel (for example, coal).</t>
  </si>
  <si>
    <t xml:space="preserve">    (c) 'Distillate Fuel Oil' includes Nos. 1, 2, and 4 fuel oils and Nos. 1, 2, and 4</t>
  </si>
  <si>
    <t>diesel fuels.</t>
  </si>
  <si>
    <t xml:space="preserve">    (d) 'Natural Gas' includes natural gas obtained from utilities, local distribution companies,</t>
  </si>
  <si>
    <t>and any other supplier(s), such as independent gas producers, gas brokers, marketers,</t>
  </si>
  <si>
    <t>and any marketing subsidiaries of utilities.</t>
  </si>
  <si>
    <t xml:space="preserve">    (e) Examples of Liquefied Petroleum Gases '(LPG)' are ethane, ethylene, propane, propylene,</t>
  </si>
  <si>
    <t>normal butane, butylene, ethane-propane mixtures, propane-butane mixtures, and isobutane</t>
  </si>
  <si>
    <t>produced at refineries or natural gas processing plants, including plants that fractionate raw</t>
  </si>
  <si>
    <t>Natural Gas Liquids '(NGL).'</t>
  </si>
  <si>
    <t xml:space="preserve">    (f) 'Other' includes net steam (the sum of purchases, generation from</t>
  </si>
  <si>
    <t>renewables, and net transfers), and other energy that respondents indicated was</t>
  </si>
  <si>
    <t>used to produce heat and power.</t>
  </si>
  <si>
    <t xml:space="preserve">    NF=No applicable RSE row/column factor.</t>
  </si>
  <si>
    <t xml:space="preserve">    * Estimate less than 0.5.</t>
  </si>
  <si>
    <t xml:space="preserve">    W=Withheld to avoid disclosing data for individual establishments.</t>
  </si>
  <si>
    <t xml:space="preserve">    Q=Withheld because Relative Standard Error is greater than 50 percent.</t>
  </si>
  <si>
    <t xml:space="preserve">    NA=Not available.</t>
  </si>
  <si>
    <t xml:space="preserve">    Notes:  To obtain the RSE percentage for any table cell, multiply the cell's</t>
  </si>
  <si>
    <t>corresponding RSE column and RSE row factors.   Totals may not equal sum of</t>
  </si>
  <si>
    <t>components because of independent rounding.   The estimates presented in this</t>
  </si>
  <si>
    <t>table are for the total consumption of energy (formerly total inputs of energy)</t>
  </si>
  <si>
    <t>for the production of heat, power, and electricity generation,</t>
  </si>
  <si>
    <t>regardless of where the energy was produced.  Specifically, the estimates</t>
  </si>
  <si>
    <t>include the quantities of energy that were originally produced offsite and</t>
  </si>
  <si>
    <t>purchased by or transferred to the establishment, plus those that were produced</t>
  </si>
  <si>
    <t>onsite from other energy or input materials not classified as energy, or were</t>
  </si>
  <si>
    <t>extracted from captive (onsite) mines or wells.</t>
  </si>
  <si>
    <t>During manufacturing processes, it is possible that the thermal energy content of</t>
  </si>
  <si>
    <t>an energy input is not completely consumed for the production of heat,</t>
  </si>
  <si>
    <t>power, or electricity generation.  Hence, residuals of that input may</t>
  </si>
  <si>
    <t>remain.  Those residual leftovers may be subsequently consumed for fuel</t>
  </si>
  <si>
    <t>purposes, whether onsite or offsite at another manufacturing establishment</t>
  </si>
  <si>
    <t>(for example, blast furnace gas as a byproduct recovered from coke and</t>
  </si>
  <si>
    <t>other inputs that were not completely consumed).  In such cases, double</t>
  </si>
  <si>
    <t>counting of inputs cannot be avoided, and the "Fuel Consumption" estimates will</t>
  </si>
  <si>
    <t>be inflated.</t>
  </si>
  <si>
    <t xml:space="preserve">    Source: Energy Information Administration, Office of Energy Markets</t>
  </si>
  <si>
    <t>and End Use, Energy Consumption Division, Form EIA-846, '1998 Manufacturing</t>
  </si>
  <si>
    <t>Energy Consumption Survey,' and Office of Oil and Gas, Petroleum</t>
  </si>
  <si>
    <t>Supply Division, Form EIA-810, 'Monthly Refinery Report' for 1998.</t>
  </si>
  <si>
    <t>AK</t>
  </si>
  <si>
    <t>NV</t>
  </si>
  <si>
    <t>HI</t>
  </si>
  <si>
    <t>CA</t>
  </si>
  <si>
    <t>AZ</t>
  </si>
  <si>
    <t>NM</t>
  </si>
  <si>
    <t>OR</t>
  </si>
  <si>
    <t>UT</t>
  </si>
  <si>
    <t>WA</t>
  </si>
  <si>
    <t>WY</t>
  </si>
  <si>
    <t>MT</t>
  </si>
  <si>
    <t>ID</t>
  </si>
  <si>
    <t>State</t>
  </si>
  <si>
    <t>(s)</t>
  </si>
  <si>
    <t>year</t>
  </si>
  <si>
    <t>coal</t>
  </si>
  <si>
    <t>ng</t>
  </si>
  <si>
    <t>asphalt &amp; road oil</t>
  </si>
  <si>
    <t>aviation gasoline</t>
  </si>
  <si>
    <t>distillate</t>
  </si>
  <si>
    <t>jet fuel</t>
  </si>
  <si>
    <t>kerosene</t>
  </si>
  <si>
    <t>lpg</t>
  </si>
  <si>
    <t>lubricants</t>
  </si>
  <si>
    <t>motor gasoline</t>
  </si>
  <si>
    <t>residual</t>
  </si>
  <si>
    <t>other</t>
  </si>
  <si>
    <t>total petroleum</t>
  </si>
  <si>
    <t>other petroleum</t>
  </si>
  <si>
    <t>nuclear electric</t>
  </si>
  <si>
    <t>hydro electric</t>
  </si>
  <si>
    <t>wood/waste</t>
  </si>
  <si>
    <t>net interstate flow</t>
  </si>
  <si>
    <t>million kwh</t>
  </si>
  <si>
    <t>It also calculates the proportion of mfr sector fuel consumption relative to total industrial fuel consumption.</t>
  </si>
  <si>
    <t>Industrial sector energy consumption from the EIA State Energy Data Report (trillion Btu):</t>
  </si>
  <si>
    <t>Total for the West Census Region</t>
  </si>
  <si>
    <t>Proportions</t>
  </si>
  <si>
    <t>mfr est by dlc:</t>
  </si>
  <si>
    <t>no; subcategory of above</t>
  </si>
  <si>
    <t>Manufacturing</t>
  </si>
  <si>
    <t>Boilers &amp; Heaters</t>
  </si>
  <si>
    <t>Total (tpd)</t>
  </si>
  <si>
    <t>subtotal (tpy)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</si>
</sst>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0"/>
    <numFmt numFmtId="179" formatCode="0.0000"/>
    <numFmt numFmtId="180" formatCode="0.0000000"/>
    <numFmt numFmtId="181" formatCode="0.000000"/>
    <numFmt numFmtId="182" formatCode="0.0_)"/>
    <numFmt numFmtId="183" formatCode="#,##0.0_);\(#,##0.0\)"/>
    <numFmt numFmtId="184" formatCode="0.000%"/>
    <numFmt numFmtId="185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color indexed="10"/>
      <name val="Helv"/>
      <family val="0"/>
    </font>
    <font>
      <sz val="12"/>
      <color indexed="12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22" applyNumberFormat="1" applyAlignment="1">
      <alignment/>
    </xf>
    <xf numFmtId="2" fontId="0" fillId="0" borderId="0" xfId="0" applyNumberFormat="1" applyAlignment="1">
      <alignment/>
    </xf>
    <xf numFmtId="10" fontId="0" fillId="0" borderId="0" xfId="22" applyNumberFormat="1" applyAlignment="1">
      <alignment/>
    </xf>
    <xf numFmtId="176" fontId="0" fillId="0" borderId="0" xfId="15" applyNumberFormat="1" applyAlignment="1">
      <alignment/>
    </xf>
    <xf numFmtId="177" fontId="0" fillId="0" borderId="0" xfId="15" applyNumberFormat="1" applyAlignment="1">
      <alignment/>
    </xf>
    <xf numFmtId="175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1" fontId="0" fillId="0" borderId="0" xfId="0" applyNumberFormat="1" applyAlignment="1">
      <alignment/>
    </xf>
    <xf numFmtId="177" fontId="0" fillId="0" borderId="0" xfId="15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6" fontId="0" fillId="0" borderId="0" xfId="15" applyNumberFormat="1" applyAlignment="1">
      <alignment/>
    </xf>
    <xf numFmtId="49" fontId="4" fillId="0" borderId="0" xfId="21" applyNumberFormat="1" applyFont="1">
      <alignment/>
      <protection/>
    </xf>
    <xf numFmtId="0" fontId="3" fillId="0" borderId="0" xfId="21">
      <alignment/>
      <protection/>
    </xf>
    <xf numFmtId="164" fontId="3" fillId="0" borderId="0" xfId="21" applyNumberFormat="1">
      <alignment/>
      <protection/>
    </xf>
    <xf numFmtId="0" fontId="3" fillId="0" borderId="0" xfId="21" applyAlignment="1" applyProtection="1">
      <alignment horizontal="left"/>
      <protection/>
    </xf>
    <xf numFmtId="164" fontId="3" fillId="0" borderId="0" xfId="21" applyNumberFormat="1" applyAlignment="1" applyProtection="1">
      <alignment horizontal="left"/>
      <protection/>
    </xf>
    <xf numFmtId="0" fontId="3" fillId="0" borderId="0" xfId="21" applyAlignment="1" applyProtection="1">
      <alignment horizontal="center"/>
      <protection/>
    </xf>
    <xf numFmtId="164" fontId="3" fillId="0" borderId="0" xfId="21" applyNumberFormat="1" applyAlignment="1" applyProtection="1">
      <alignment horizontal="center"/>
      <protection/>
    </xf>
    <xf numFmtId="49" fontId="0" fillId="0" borderId="0" xfId="21" applyNumberFormat="1" applyFont="1">
      <alignment/>
      <protection/>
    </xf>
    <xf numFmtId="0" fontId="5" fillId="0" borderId="0" xfId="21" applyFont="1" applyProtection="1">
      <alignment/>
      <protection locked="0"/>
    </xf>
    <xf numFmtId="49" fontId="3" fillId="0" borderId="0" xfId="21" applyNumberFormat="1" applyAlignment="1" applyProtection="1">
      <alignment horizontal="left"/>
      <protection/>
    </xf>
    <xf numFmtId="3" fontId="3" fillId="0" borderId="0" xfId="21" applyNumberFormat="1" applyAlignment="1">
      <alignment horizontal="left"/>
      <protection/>
    </xf>
    <xf numFmtId="3" fontId="3" fillId="0" borderId="0" xfId="21" applyNumberFormat="1" applyAlignment="1">
      <alignment horizontal="right"/>
      <protection/>
    </xf>
    <xf numFmtId="164" fontId="3" fillId="0" borderId="0" xfId="21" applyNumberFormat="1" applyAlignment="1">
      <alignment horizontal="right"/>
      <protection/>
    </xf>
    <xf numFmtId="3" fontId="4" fillId="0" borderId="0" xfId="21" applyNumberFormat="1" applyFont="1" applyAlignment="1">
      <alignment horizontal="right"/>
      <protection/>
    </xf>
    <xf numFmtId="164" fontId="4" fillId="0" borderId="0" xfId="21" applyNumberFormat="1" applyFont="1" applyAlignment="1">
      <alignment horizontal="right"/>
      <protection/>
    </xf>
    <xf numFmtId="0" fontId="4" fillId="0" borderId="0" xfId="21" applyFont="1">
      <alignment/>
      <protection/>
    </xf>
    <xf numFmtId="49" fontId="3" fillId="0" borderId="0" xfId="22" applyNumberFormat="1" applyFont="1" applyAlignment="1" applyProtection="1">
      <alignment horizontal="left"/>
      <protection/>
    </xf>
    <xf numFmtId="49" fontId="3" fillId="0" borderId="0" xfId="21" applyNumberFormat="1" applyFont="1" applyAlignment="1" applyProtection="1">
      <alignment horizontal="left"/>
      <protection/>
    </xf>
    <xf numFmtId="49" fontId="3" fillId="0" borderId="0" xfId="21" applyNumberFormat="1">
      <alignment/>
      <protection/>
    </xf>
    <xf numFmtId="182" fontId="3" fillId="0" borderId="0" xfId="21" applyNumberFormat="1" applyProtection="1">
      <alignment/>
      <protection/>
    </xf>
    <xf numFmtId="37" fontId="3" fillId="0" borderId="0" xfId="21" applyNumberFormat="1" applyProtection="1">
      <alignment/>
      <protection/>
    </xf>
    <xf numFmtId="37" fontId="3" fillId="0" borderId="0" xfId="21" applyNumberFormat="1" applyAlignment="1" applyProtection="1">
      <alignment horizontal="right"/>
      <protection/>
    </xf>
    <xf numFmtId="164" fontId="3" fillId="0" borderId="0" xfId="21" applyNumberFormat="1" applyProtection="1">
      <alignment/>
      <protection/>
    </xf>
    <xf numFmtId="37" fontId="3" fillId="0" borderId="0" xfId="21" applyNumberFormat="1" applyAlignment="1" applyProtection="1">
      <alignment horizontal="left"/>
      <protection/>
    </xf>
    <xf numFmtId="164" fontId="3" fillId="0" borderId="0" xfId="21" applyNumberFormat="1" applyAlignment="1" applyProtection="1">
      <alignment horizontal="right"/>
      <protection/>
    </xf>
    <xf numFmtId="0" fontId="3" fillId="0" borderId="0" xfId="21" applyFont="1">
      <alignment/>
      <protection/>
    </xf>
    <xf numFmtId="0" fontId="6" fillId="0" borderId="0" xfId="0" applyFont="1" applyAlignment="1">
      <alignment/>
    </xf>
    <xf numFmtId="0" fontId="3" fillId="0" borderId="0" xfId="21" applyFont="1" applyAlignment="1" applyProtection="1">
      <alignment horizontal="left"/>
      <protection/>
    </xf>
    <xf numFmtId="4" fontId="3" fillId="0" borderId="0" xfId="21" applyNumberFormat="1">
      <alignment/>
      <protection/>
    </xf>
    <xf numFmtId="164" fontId="3" fillId="0" borderId="0" xfId="21" applyNumberFormat="1" applyFont="1">
      <alignment/>
      <protection/>
    </xf>
    <xf numFmtId="0" fontId="7" fillId="0" borderId="0" xfId="0" applyFont="1" applyAlignment="1">
      <alignment/>
    </xf>
    <xf numFmtId="183" fontId="3" fillId="0" borderId="0" xfId="21" applyNumberFormat="1" applyAlignment="1" applyProtection="1">
      <alignment horizontal="right"/>
      <protection/>
    </xf>
    <xf numFmtId="49" fontId="4" fillId="0" borderId="0" xfId="21" applyNumberFormat="1" applyFont="1" applyAlignment="1" applyProtection="1">
      <alignment horizontal="left"/>
      <protection/>
    </xf>
    <xf numFmtId="0" fontId="4" fillId="0" borderId="0" xfId="21" applyFont="1" applyAlignment="1" applyProtection="1">
      <alignment horizontal="left"/>
      <protection/>
    </xf>
    <xf numFmtId="37" fontId="4" fillId="0" borderId="0" xfId="21" applyNumberFormat="1" applyFont="1" applyAlignment="1" applyProtection="1">
      <alignment horizontal="right"/>
      <protection/>
    </xf>
    <xf numFmtId="37" fontId="4" fillId="0" borderId="0" xfId="21" applyNumberFormat="1" applyFont="1" applyProtection="1">
      <alignment/>
      <protection/>
    </xf>
    <xf numFmtId="164" fontId="4" fillId="0" borderId="0" xfId="21" applyNumberFormat="1" applyFo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164" fontId="8" fillId="0" borderId="0" xfId="0" applyNumberFormat="1" applyFont="1" applyAlignment="1">
      <alignment/>
    </xf>
    <xf numFmtId="184" fontId="4" fillId="0" borderId="0" xfId="22" applyNumberFormat="1" applyFont="1" applyAlignment="1">
      <alignment/>
    </xf>
    <xf numFmtId="3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CS1998_Btu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85" zoomScaleNormal="8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17.57421875" style="0" customWidth="1"/>
    <col min="2" max="2" width="16.57421875" style="0" customWidth="1"/>
    <col min="3" max="3" width="15.7109375" style="0" customWidth="1"/>
    <col min="4" max="4" width="17.57421875" style="0" bestFit="1" customWidth="1"/>
    <col min="5" max="5" width="18.8515625" style="0" bestFit="1" customWidth="1"/>
    <col min="6" max="6" width="12.140625" style="0" customWidth="1"/>
    <col min="7" max="7" width="11.7109375" style="0" customWidth="1"/>
    <col min="8" max="8" width="10.140625" style="0" bestFit="1" customWidth="1"/>
    <col min="9" max="9" width="9.28125" style="0" bestFit="1" customWidth="1"/>
    <col min="10" max="10" width="10.28125" style="0" bestFit="1" customWidth="1"/>
    <col min="11" max="11" width="10.421875" style="0" bestFit="1" customWidth="1"/>
    <col min="12" max="12" width="9.28125" style="0" customWidth="1"/>
    <col min="13" max="13" width="8.421875" style="0" customWidth="1"/>
    <col min="14" max="14" width="9.57421875" style="0" customWidth="1"/>
    <col min="15" max="16" width="9.421875" style="0" customWidth="1"/>
    <col min="17" max="17" width="9.8515625" style="0" customWidth="1"/>
    <col min="18" max="18" width="10.28125" style="0" bestFit="1" customWidth="1"/>
    <col min="19" max="19" width="8.421875" style="0" customWidth="1"/>
    <col min="20" max="20" width="10.28125" style="0" bestFit="1" customWidth="1"/>
    <col min="21" max="24" width="9.28125" style="0" bestFit="1" customWidth="1"/>
  </cols>
  <sheetData>
    <row r="1" ht="12.75">
      <c r="A1" t="s">
        <v>262</v>
      </c>
    </row>
    <row r="2" spans="5:17" ht="12.75">
      <c r="E2" s="19" t="s">
        <v>178</v>
      </c>
      <c r="F2">
        <v>120</v>
      </c>
      <c r="G2">
        <v>132</v>
      </c>
      <c r="H2">
        <v>0.6</v>
      </c>
      <c r="I2">
        <v>0.3</v>
      </c>
      <c r="J2">
        <v>84</v>
      </c>
      <c r="K2">
        <v>30.6</v>
      </c>
      <c r="L2">
        <v>11</v>
      </c>
      <c r="M2">
        <v>11.2</v>
      </c>
      <c r="N2">
        <v>5.5</v>
      </c>
      <c r="O2">
        <v>2.1</v>
      </c>
      <c r="P2">
        <v>7.6</v>
      </c>
      <c r="Q2">
        <v>6.7</v>
      </c>
    </row>
    <row r="3" spans="4:24" ht="12.75">
      <c r="D3" t="s">
        <v>179</v>
      </c>
      <c r="E3" s="2" t="s">
        <v>180</v>
      </c>
      <c r="F3" t="s">
        <v>181</v>
      </c>
      <c r="G3" t="s">
        <v>182</v>
      </c>
      <c r="H3" t="s">
        <v>183</v>
      </c>
      <c r="I3" t="s">
        <v>184</v>
      </c>
      <c r="J3" t="s">
        <v>185</v>
      </c>
      <c r="K3" t="s">
        <v>186</v>
      </c>
      <c r="L3" t="s">
        <v>187</v>
      </c>
      <c r="M3" t="s">
        <v>188</v>
      </c>
      <c r="N3" t="s">
        <v>189</v>
      </c>
      <c r="O3" t="s">
        <v>190</v>
      </c>
      <c r="P3" t="s">
        <v>191</v>
      </c>
      <c r="Q3" t="s">
        <v>192</v>
      </c>
      <c r="R3" t="s">
        <v>193</v>
      </c>
      <c r="S3" t="s">
        <v>194</v>
      </c>
      <c r="T3" t="s">
        <v>195</v>
      </c>
      <c r="U3" t="s">
        <v>196</v>
      </c>
      <c r="V3" t="s">
        <v>197</v>
      </c>
      <c r="W3" t="s">
        <v>198</v>
      </c>
      <c r="X3" t="s">
        <v>199</v>
      </c>
    </row>
    <row r="4" spans="1:24" ht="12.75">
      <c r="A4" t="s">
        <v>116</v>
      </c>
      <c r="B4" t="s">
        <v>200</v>
      </c>
      <c r="C4" t="s">
        <v>201</v>
      </c>
      <c r="D4" t="s">
        <v>120</v>
      </c>
      <c r="E4" t="s">
        <v>120</v>
      </c>
      <c r="F4" t="s">
        <v>202</v>
      </c>
      <c r="G4" t="s">
        <v>202</v>
      </c>
      <c r="H4" t="s">
        <v>202</v>
      </c>
      <c r="I4" t="s">
        <v>202</v>
      </c>
      <c r="J4" t="s">
        <v>202</v>
      </c>
      <c r="K4" t="s">
        <v>202</v>
      </c>
      <c r="L4" t="s">
        <v>202</v>
      </c>
      <c r="M4" t="s">
        <v>202</v>
      </c>
      <c r="N4" t="s">
        <v>202</v>
      </c>
      <c r="O4" t="s">
        <v>202</v>
      </c>
      <c r="P4" t="s">
        <v>202</v>
      </c>
      <c r="Q4" t="s">
        <v>202</v>
      </c>
      <c r="R4" t="s">
        <v>202</v>
      </c>
      <c r="S4" t="s">
        <v>202</v>
      </c>
      <c r="T4" t="s">
        <v>202</v>
      </c>
      <c r="U4" t="s">
        <v>202</v>
      </c>
      <c r="V4" t="s">
        <v>202</v>
      </c>
      <c r="W4" t="s">
        <v>202</v>
      </c>
      <c r="X4" t="s">
        <v>202</v>
      </c>
    </row>
    <row r="5" spans="1:24" ht="12.75">
      <c r="A5" t="s">
        <v>203</v>
      </c>
      <c r="B5" s="14">
        <v>127.14412297754981</v>
      </c>
      <c r="C5" s="14">
        <f aca="true" t="shared" si="0" ref="C5:C36">B5*10^5/1020</f>
        <v>12465.110095838216</v>
      </c>
      <c r="D5" s="20">
        <f aca="true" t="shared" si="1" ref="D5:D36">C5*0.84</f>
        <v>10470.692480504102</v>
      </c>
      <c r="E5" s="20">
        <f aca="true" t="shared" si="2" ref="E5:E36">C5*0.06</f>
        <v>747.9066057502929</v>
      </c>
      <c r="F5" s="20">
        <f aca="true" t="shared" si="3" ref="F5:F36">F$2*$D5/2000</f>
        <v>628.2415488302461</v>
      </c>
      <c r="G5" s="20">
        <f aca="true" t="shared" si="4" ref="G5:G36">G$2*$E5/2000</f>
        <v>49.361835979519334</v>
      </c>
      <c r="H5" s="20">
        <f aca="true" t="shared" si="5" ref="H5:H36">H$2*$D5/2000</f>
        <v>3.1412077441512305</v>
      </c>
      <c r="I5" s="20">
        <f aca="true" t="shared" si="6" ref="I5:I36">I$2*$E5/2000</f>
        <v>0.11218599086254394</v>
      </c>
      <c r="J5" s="20">
        <f aca="true" t="shared" si="7" ref="J5:J36">J$2*$D5/2000</f>
        <v>439.7690841811723</v>
      </c>
      <c r="K5" s="20">
        <f aca="true" t="shared" si="8" ref="K5:K36">K$2*$E5/2000</f>
        <v>11.442971067979483</v>
      </c>
      <c r="L5" s="20">
        <f aca="true" t="shared" si="9" ref="L5:L36">L$2*$D5/2000</f>
        <v>57.588808642772555</v>
      </c>
      <c r="M5" s="20">
        <f aca="true" t="shared" si="10" ref="M5:M36">M$2*$E5/2000</f>
        <v>4.188276992201639</v>
      </c>
      <c r="N5" s="20">
        <f aca="true" t="shared" si="11" ref="N5:N36">N$2*$D5/2000</f>
        <v>28.794404321386278</v>
      </c>
      <c r="O5" s="20">
        <f aca="true" t="shared" si="12" ref="O5:O36">O$2*$E5/2000</f>
        <v>0.7853019360378075</v>
      </c>
      <c r="P5" s="20">
        <f aca="true" t="shared" si="13" ref="P5:P36">P$2*$D5/2000</f>
        <v>39.78863142591558</v>
      </c>
      <c r="Q5" s="20">
        <f aca="true" t="shared" si="14" ref="Q5:Q36">Q$2*$E5/2000</f>
        <v>2.5054871292634813</v>
      </c>
      <c r="R5" s="20">
        <f aca="true" t="shared" si="15" ref="R5:R36">F5+G5</f>
        <v>677.6033848097654</v>
      </c>
      <c r="S5" s="20">
        <f aca="true" t="shared" si="16" ref="S5:S36">H5+I5</f>
        <v>3.2533937350137743</v>
      </c>
      <c r="T5" s="20">
        <f aca="true" t="shared" si="17" ref="T5:T36">J5+K5</f>
        <v>451.2120552491518</v>
      </c>
      <c r="U5" s="20">
        <f aca="true" t="shared" si="18" ref="U5:U36">L5+M5</f>
        <v>61.77708563497419</v>
      </c>
      <c r="V5" s="20">
        <f aca="true" t="shared" si="19" ref="V5:V36">N5+O5</f>
        <v>29.579706257424085</v>
      </c>
      <c r="W5" s="20">
        <f aca="true" t="shared" si="20" ref="W5:W36">P5+Q5</f>
        <v>42.29411855517906</v>
      </c>
      <c r="X5" s="20">
        <f aca="true" t="shared" si="21" ref="X5:X36">W5</f>
        <v>42.29411855517906</v>
      </c>
    </row>
    <row r="6" spans="1:24" ht="12.75">
      <c r="A6" t="s">
        <v>204</v>
      </c>
      <c r="B6" s="14">
        <v>0</v>
      </c>
      <c r="C6" s="14">
        <f t="shared" si="0"/>
        <v>0</v>
      </c>
      <c r="D6" s="20">
        <f t="shared" si="1"/>
        <v>0</v>
      </c>
      <c r="E6" s="20">
        <f t="shared" si="2"/>
        <v>0</v>
      </c>
      <c r="F6" s="20">
        <f t="shared" si="3"/>
        <v>0</v>
      </c>
      <c r="G6" s="20">
        <f t="shared" si="4"/>
        <v>0</v>
      </c>
      <c r="H6" s="20">
        <f t="shared" si="5"/>
        <v>0</v>
      </c>
      <c r="I6" s="20">
        <f t="shared" si="6"/>
        <v>0</v>
      </c>
      <c r="J6" s="20">
        <f t="shared" si="7"/>
        <v>0</v>
      </c>
      <c r="K6" s="20">
        <f t="shared" si="8"/>
        <v>0</v>
      </c>
      <c r="L6" s="20">
        <f t="shared" si="9"/>
        <v>0</v>
      </c>
      <c r="M6" s="20">
        <f t="shared" si="10"/>
        <v>0</v>
      </c>
      <c r="N6" s="20">
        <f t="shared" si="11"/>
        <v>0</v>
      </c>
      <c r="O6" s="20">
        <f t="shared" si="12"/>
        <v>0</v>
      </c>
      <c r="P6" s="20">
        <f t="shared" si="13"/>
        <v>0</v>
      </c>
      <c r="Q6" s="20">
        <f t="shared" si="14"/>
        <v>0</v>
      </c>
      <c r="R6" s="20">
        <f t="shared" si="15"/>
        <v>0</v>
      </c>
      <c r="S6" s="20">
        <f t="shared" si="16"/>
        <v>0</v>
      </c>
      <c r="T6" s="20">
        <f t="shared" si="17"/>
        <v>0</v>
      </c>
      <c r="U6" s="20">
        <f t="shared" si="18"/>
        <v>0</v>
      </c>
      <c r="V6" s="20">
        <f t="shared" si="19"/>
        <v>0</v>
      </c>
      <c r="W6" s="20">
        <f t="shared" si="20"/>
        <v>0</v>
      </c>
      <c r="X6" s="20">
        <f t="shared" si="21"/>
        <v>0</v>
      </c>
    </row>
    <row r="7" spans="1:24" ht="12.75">
      <c r="A7" t="s">
        <v>205</v>
      </c>
      <c r="B7" s="14">
        <v>4.398037602964955</v>
      </c>
      <c r="C7" s="14">
        <f t="shared" si="0"/>
        <v>431.18015715342693</v>
      </c>
      <c r="D7" s="20">
        <f t="shared" si="1"/>
        <v>362.1913320088786</v>
      </c>
      <c r="E7" s="20">
        <f t="shared" si="2"/>
        <v>25.870809429205615</v>
      </c>
      <c r="F7" s="20">
        <f t="shared" si="3"/>
        <v>21.731479920532713</v>
      </c>
      <c r="G7" s="20">
        <f t="shared" si="4"/>
        <v>1.7074734223275705</v>
      </c>
      <c r="H7" s="20">
        <f t="shared" si="5"/>
        <v>0.10865739960266357</v>
      </c>
      <c r="I7" s="20">
        <f t="shared" si="6"/>
        <v>0.003880621414380842</v>
      </c>
      <c r="J7" s="20">
        <f t="shared" si="7"/>
        <v>15.212035944372902</v>
      </c>
      <c r="K7" s="20">
        <f t="shared" si="8"/>
        <v>0.39582338426684593</v>
      </c>
      <c r="L7" s="20">
        <f t="shared" si="9"/>
        <v>1.992052326048832</v>
      </c>
      <c r="M7" s="20">
        <f t="shared" si="10"/>
        <v>0.14487653280355145</v>
      </c>
      <c r="N7" s="20">
        <f t="shared" si="11"/>
        <v>0.996026163024416</v>
      </c>
      <c r="O7" s="20">
        <f t="shared" si="12"/>
        <v>0.027164349900665897</v>
      </c>
      <c r="P7" s="20">
        <f t="shared" si="13"/>
        <v>1.3763270616337386</v>
      </c>
      <c r="Q7" s="20">
        <f t="shared" si="14"/>
        <v>0.08666721158783881</v>
      </c>
      <c r="R7" s="20">
        <f t="shared" si="15"/>
        <v>23.438953342860284</v>
      </c>
      <c r="S7" s="20">
        <f t="shared" si="16"/>
        <v>0.11253802101704441</v>
      </c>
      <c r="T7" s="20">
        <f t="shared" si="17"/>
        <v>15.607859328639748</v>
      </c>
      <c r="U7" s="20">
        <f t="shared" si="18"/>
        <v>2.1369288588523836</v>
      </c>
      <c r="V7" s="20">
        <f t="shared" si="19"/>
        <v>1.023190512925082</v>
      </c>
      <c r="W7" s="20">
        <f t="shared" si="20"/>
        <v>1.4629942732215775</v>
      </c>
      <c r="X7" s="20">
        <f t="shared" si="21"/>
        <v>1.4629942732215775</v>
      </c>
    </row>
    <row r="8" spans="1:24" ht="12.75">
      <c r="A8" t="s">
        <v>206</v>
      </c>
      <c r="B8" s="14">
        <v>9.650050319430228</v>
      </c>
      <c r="C8" s="14">
        <f t="shared" si="0"/>
        <v>946.0833646500224</v>
      </c>
      <c r="D8" s="20">
        <f t="shared" si="1"/>
        <v>794.7100263060188</v>
      </c>
      <c r="E8" s="20">
        <f t="shared" si="2"/>
        <v>56.765001879001346</v>
      </c>
      <c r="F8" s="20">
        <f t="shared" si="3"/>
        <v>47.68260157836113</v>
      </c>
      <c r="G8" s="20">
        <f t="shared" si="4"/>
        <v>3.746490124014089</v>
      </c>
      <c r="H8" s="20">
        <f t="shared" si="5"/>
        <v>0.2384130078918056</v>
      </c>
      <c r="I8" s="20">
        <f t="shared" si="6"/>
        <v>0.008514750281850201</v>
      </c>
      <c r="J8" s="20">
        <f t="shared" si="7"/>
        <v>33.377821104852785</v>
      </c>
      <c r="K8" s="20">
        <f t="shared" si="8"/>
        <v>0.8685045287487206</v>
      </c>
      <c r="L8" s="20">
        <f t="shared" si="9"/>
        <v>4.370905144683103</v>
      </c>
      <c r="M8" s="20">
        <f t="shared" si="10"/>
        <v>0.3178840105224075</v>
      </c>
      <c r="N8" s="20">
        <f t="shared" si="11"/>
        <v>2.1854525723415517</v>
      </c>
      <c r="O8" s="20">
        <f t="shared" si="12"/>
        <v>0.05960325197295142</v>
      </c>
      <c r="P8" s="20">
        <f t="shared" si="13"/>
        <v>3.0198980999628713</v>
      </c>
      <c r="Q8" s="20">
        <f t="shared" si="14"/>
        <v>0.1901627562946545</v>
      </c>
      <c r="R8" s="20">
        <f t="shared" si="15"/>
        <v>51.42909170237522</v>
      </c>
      <c r="S8" s="20">
        <f t="shared" si="16"/>
        <v>0.2469277581736558</v>
      </c>
      <c r="T8" s="20">
        <f t="shared" si="17"/>
        <v>34.24632563360151</v>
      </c>
      <c r="U8" s="20">
        <f t="shared" si="18"/>
        <v>4.6887891552055105</v>
      </c>
      <c r="V8" s="20">
        <f t="shared" si="19"/>
        <v>2.245055824314503</v>
      </c>
      <c r="W8" s="20">
        <f t="shared" si="20"/>
        <v>3.2100608562575257</v>
      </c>
      <c r="X8" s="20">
        <f t="shared" si="21"/>
        <v>3.2100608562575257</v>
      </c>
    </row>
    <row r="9" spans="1:24" ht="12.75">
      <c r="A9" t="s">
        <v>207</v>
      </c>
      <c r="B9" s="14">
        <v>0.016576788978256773</v>
      </c>
      <c r="C9" s="14">
        <f t="shared" si="0"/>
        <v>1.6251753900251737</v>
      </c>
      <c r="D9" s="20">
        <f t="shared" si="1"/>
        <v>1.3651473276211459</v>
      </c>
      <c r="E9" s="20">
        <f t="shared" si="2"/>
        <v>0.09751052340151042</v>
      </c>
      <c r="F9" s="20">
        <f t="shared" si="3"/>
        <v>0.08190883965726875</v>
      </c>
      <c r="G9" s="20">
        <f t="shared" si="4"/>
        <v>0.006435694544499688</v>
      </c>
      <c r="H9" s="20">
        <f t="shared" si="5"/>
        <v>0.00040954419828634375</v>
      </c>
      <c r="I9" s="20">
        <f t="shared" si="6"/>
        <v>1.4626578510226564E-05</v>
      </c>
      <c r="J9" s="20">
        <f t="shared" si="7"/>
        <v>0.05733618776008813</v>
      </c>
      <c r="K9" s="20">
        <f t="shared" si="8"/>
        <v>0.0014919110080431094</v>
      </c>
      <c r="L9" s="20">
        <f t="shared" si="9"/>
        <v>0.0075083103019163025</v>
      </c>
      <c r="M9" s="20">
        <f t="shared" si="10"/>
        <v>0.0005460589310484584</v>
      </c>
      <c r="N9" s="20">
        <f t="shared" si="11"/>
        <v>0.0037541551509581513</v>
      </c>
      <c r="O9" s="20">
        <f t="shared" si="12"/>
        <v>0.00010238604957158595</v>
      </c>
      <c r="P9" s="20">
        <f t="shared" si="13"/>
        <v>0.005187559844960355</v>
      </c>
      <c r="Q9" s="20">
        <f t="shared" si="14"/>
        <v>0.0003266602533950599</v>
      </c>
      <c r="R9" s="20">
        <f t="shared" si="15"/>
        <v>0.08834453420176844</v>
      </c>
      <c r="S9" s="20">
        <f t="shared" si="16"/>
        <v>0.0004241707767965703</v>
      </c>
      <c r="T9" s="20">
        <f t="shared" si="17"/>
        <v>0.058828098768131235</v>
      </c>
      <c r="U9" s="20">
        <f t="shared" si="18"/>
        <v>0.00805436923296476</v>
      </c>
      <c r="V9" s="20">
        <f t="shared" si="19"/>
        <v>0.003856541200529737</v>
      </c>
      <c r="W9" s="20">
        <f t="shared" si="20"/>
        <v>0.005514220098355414</v>
      </c>
      <c r="X9" s="20">
        <f t="shared" si="21"/>
        <v>0.005514220098355414</v>
      </c>
    </row>
    <row r="10" spans="1:24" ht="12.75">
      <c r="A10" t="s">
        <v>208</v>
      </c>
      <c r="B10" s="14">
        <v>4.407337215251607</v>
      </c>
      <c r="C10" s="14">
        <f t="shared" si="0"/>
        <v>432.09188384819674</v>
      </c>
      <c r="D10" s="20">
        <f t="shared" si="1"/>
        <v>362.95718243248524</v>
      </c>
      <c r="E10" s="20">
        <f t="shared" si="2"/>
        <v>25.925513030891803</v>
      </c>
      <c r="F10" s="20">
        <f t="shared" si="3"/>
        <v>21.777430945949117</v>
      </c>
      <c r="G10" s="20">
        <f t="shared" si="4"/>
        <v>1.711083860038859</v>
      </c>
      <c r="H10" s="20">
        <f t="shared" si="5"/>
        <v>0.10888715472974557</v>
      </c>
      <c r="I10" s="20">
        <f t="shared" si="6"/>
        <v>0.00388882695463377</v>
      </c>
      <c r="J10" s="20">
        <f t="shared" si="7"/>
        <v>15.24420166216438</v>
      </c>
      <c r="K10" s="20">
        <f t="shared" si="8"/>
        <v>0.3966603493726446</v>
      </c>
      <c r="L10" s="20">
        <f t="shared" si="9"/>
        <v>1.996264503378669</v>
      </c>
      <c r="M10" s="20">
        <f t="shared" si="10"/>
        <v>0.1451828729729941</v>
      </c>
      <c r="N10" s="20">
        <f t="shared" si="11"/>
        <v>0.9981322516893345</v>
      </c>
      <c r="O10" s="20">
        <f t="shared" si="12"/>
        <v>0.027221788682436392</v>
      </c>
      <c r="P10" s="20">
        <f t="shared" si="13"/>
        <v>1.3792372932434438</v>
      </c>
      <c r="Q10" s="20">
        <f t="shared" si="14"/>
        <v>0.08685046865348754</v>
      </c>
      <c r="R10" s="20">
        <f t="shared" si="15"/>
        <v>23.488514805987975</v>
      </c>
      <c r="S10" s="20">
        <f t="shared" si="16"/>
        <v>0.11277598168437934</v>
      </c>
      <c r="T10" s="20">
        <f t="shared" si="17"/>
        <v>15.640862011537026</v>
      </c>
      <c r="U10" s="20">
        <f t="shared" si="18"/>
        <v>2.141447376351663</v>
      </c>
      <c r="V10" s="20">
        <f t="shared" si="19"/>
        <v>1.025354040371771</v>
      </c>
      <c r="W10" s="20">
        <f t="shared" si="20"/>
        <v>1.4660877618969312</v>
      </c>
      <c r="X10" s="20">
        <f t="shared" si="21"/>
        <v>1.4660877618969312</v>
      </c>
    </row>
    <row r="11" spans="1:24" ht="12.75">
      <c r="A11" t="s">
        <v>209</v>
      </c>
      <c r="B11" s="14">
        <v>992.4686051973478</v>
      </c>
      <c r="C11" s="14">
        <f t="shared" si="0"/>
        <v>97300.84364679879</v>
      </c>
      <c r="D11" s="20">
        <f t="shared" si="1"/>
        <v>81732.70866331099</v>
      </c>
      <c r="E11" s="20">
        <f t="shared" si="2"/>
        <v>5838.050618807927</v>
      </c>
      <c r="F11" s="20">
        <f t="shared" si="3"/>
        <v>4903.962519798659</v>
      </c>
      <c r="G11" s="20">
        <f t="shared" si="4"/>
        <v>385.3113408413232</v>
      </c>
      <c r="H11" s="20">
        <f t="shared" si="5"/>
        <v>24.519812598993298</v>
      </c>
      <c r="I11" s="20">
        <f t="shared" si="6"/>
        <v>0.875707592821189</v>
      </c>
      <c r="J11" s="20">
        <f t="shared" si="7"/>
        <v>3432.7737638590615</v>
      </c>
      <c r="K11" s="20">
        <f t="shared" si="8"/>
        <v>89.32217446776129</v>
      </c>
      <c r="L11" s="20">
        <f t="shared" si="9"/>
        <v>449.5298976482104</v>
      </c>
      <c r="M11" s="20">
        <f t="shared" si="10"/>
        <v>32.69308346532439</v>
      </c>
      <c r="N11" s="20">
        <f t="shared" si="11"/>
        <v>224.7649488241052</v>
      </c>
      <c r="O11" s="20">
        <f t="shared" si="12"/>
        <v>6.129953149748324</v>
      </c>
      <c r="P11" s="20">
        <f t="shared" si="13"/>
        <v>310.5842929205818</v>
      </c>
      <c r="Q11" s="20">
        <f t="shared" si="14"/>
        <v>19.557469573006557</v>
      </c>
      <c r="R11" s="20">
        <f t="shared" si="15"/>
        <v>5289.273860639982</v>
      </c>
      <c r="S11" s="20">
        <f t="shared" si="16"/>
        <v>25.395520191814487</v>
      </c>
      <c r="T11" s="20">
        <f t="shared" si="17"/>
        <v>3522.0959383268228</v>
      </c>
      <c r="U11" s="20">
        <f t="shared" si="18"/>
        <v>482.2229811135348</v>
      </c>
      <c r="V11" s="20">
        <f t="shared" si="19"/>
        <v>230.89490197385354</v>
      </c>
      <c r="W11" s="20">
        <f t="shared" si="20"/>
        <v>330.1417624935883</v>
      </c>
      <c r="X11" s="20">
        <f t="shared" si="21"/>
        <v>330.1417624935883</v>
      </c>
    </row>
    <row r="12" spans="1:24" ht="12.75">
      <c r="A12" t="s">
        <v>210</v>
      </c>
      <c r="B12" s="14">
        <v>0</v>
      </c>
      <c r="C12" s="14">
        <f t="shared" si="0"/>
        <v>0</v>
      </c>
      <c r="D12" s="20">
        <f t="shared" si="1"/>
        <v>0</v>
      </c>
      <c r="E12" s="20">
        <f t="shared" si="2"/>
        <v>0</v>
      </c>
      <c r="F12" s="20">
        <f t="shared" si="3"/>
        <v>0</v>
      </c>
      <c r="G12" s="20">
        <f t="shared" si="4"/>
        <v>0</v>
      </c>
      <c r="H12" s="20">
        <f t="shared" si="5"/>
        <v>0</v>
      </c>
      <c r="I12" s="20">
        <f t="shared" si="6"/>
        <v>0</v>
      </c>
      <c r="J12" s="20">
        <f t="shared" si="7"/>
        <v>0</v>
      </c>
      <c r="K12" s="20">
        <f t="shared" si="8"/>
        <v>0</v>
      </c>
      <c r="L12" s="20">
        <f t="shared" si="9"/>
        <v>0</v>
      </c>
      <c r="M12" s="20">
        <f t="shared" si="10"/>
        <v>0</v>
      </c>
      <c r="N12" s="20">
        <f t="shared" si="11"/>
        <v>0</v>
      </c>
      <c r="O12" s="20">
        <f t="shared" si="12"/>
        <v>0</v>
      </c>
      <c r="P12" s="20">
        <f t="shared" si="13"/>
        <v>0</v>
      </c>
      <c r="Q12" s="20">
        <f t="shared" si="14"/>
        <v>0</v>
      </c>
      <c r="R12" s="20">
        <f t="shared" si="15"/>
        <v>0</v>
      </c>
      <c r="S12" s="20">
        <f t="shared" si="16"/>
        <v>0</v>
      </c>
      <c r="T12" s="20">
        <f t="shared" si="17"/>
        <v>0</v>
      </c>
      <c r="U12" s="20">
        <f t="shared" si="18"/>
        <v>0</v>
      </c>
      <c r="V12" s="20">
        <f t="shared" si="19"/>
        <v>0</v>
      </c>
      <c r="W12" s="20">
        <f t="shared" si="20"/>
        <v>0</v>
      </c>
      <c r="X12" s="20">
        <f t="shared" si="21"/>
        <v>0</v>
      </c>
    </row>
    <row r="13" spans="1:24" ht="12.75">
      <c r="A13" t="s">
        <v>211</v>
      </c>
      <c r="B13" s="14">
        <v>1.6316509822403857</v>
      </c>
      <c r="C13" s="14">
        <f t="shared" si="0"/>
        <v>159.96578257258685</v>
      </c>
      <c r="D13" s="20">
        <f t="shared" si="1"/>
        <v>134.37125736097295</v>
      </c>
      <c r="E13" s="20">
        <f t="shared" si="2"/>
        <v>9.59794695435521</v>
      </c>
      <c r="F13" s="20">
        <f t="shared" si="3"/>
        <v>8.062275441658377</v>
      </c>
      <c r="G13" s="20">
        <f t="shared" si="4"/>
        <v>0.633464498987444</v>
      </c>
      <c r="H13" s="20">
        <f t="shared" si="5"/>
        <v>0.04031137720829188</v>
      </c>
      <c r="I13" s="20">
        <f t="shared" si="6"/>
        <v>0.0014396920431532815</v>
      </c>
      <c r="J13" s="12">
        <f t="shared" si="7"/>
        <v>5.643592809160864</v>
      </c>
      <c r="K13" s="8">
        <f t="shared" si="8"/>
        <v>0.14684858840163473</v>
      </c>
      <c r="L13" s="20">
        <f t="shared" si="9"/>
        <v>0.7390419154853511</v>
      </c>
      <c r="M13" s="20">
        <f t="shared" si="10"/>
        <v>0.053748502944389175</v>
      </c>
      <c r="N13" s="20">
        <f t="shared" si="11"/>
        <v>0.36952095774267557</v>
      </c>
      <c r="O13" s="20">
        <f t="shared" si="12"/>
        <v>0.010077844302072972</v>
      </c>
      <c r="P13" s="20">
        <f t="shared" si="13"/>
        <v>0.5106107779716972</v>
      </c>
      <c r="Q13" s="20">
        <f t="shared" si="14"/>
        <v>0.032153122297089956</v>
      </c>
      <c r="R13" s="20">
        <f t="shared" si="15"/>
        <v>8.69573994064582</v>
      </c>
      <c r="S13" s="20">
        <f t="shared" si="16"/>
        <v>0.04175106925144516</v>
      </c>
      <c r="T13" s="20">
        <f t="shared" si="17"/>
        <v>5.790441397562498</v>
      </c>
      <c r="U13" s="20">
        <f t="shared" si="18"/>
        <v>0.7927904184297403</v>
      </c>
      <c r="V13" s="20">
        <f t="shared" si="19"/>
        <v>0.37959880204474855</v>
      </c>
      <c r="W13" s="20">
        <f t="shared" si="20"/>
        <v>0.5427639002687872</v>
      </c>
      <c r="X13" s="20">
        <f t="shared" si="21"/>
        <v>0.5427639002687872</v>
      </c>
    </row>
    <row r="14" spans="1:24" ht="12.75">
      <c r="A14" t="s">
        <v>212</v>
      </c>
      <c r="B14" s="14">
        <v>151.96069998200787</v>
      </c>
      <c r="C14" s="14">
        <f t="shared" si="0"/>
        <v>14898.107841373321</v>
      </c>
      <c r="D14" s="20">
        <f t="shared" si="1"/>
        <v>12514.410586753589</v>
      </c>
      <c r="E14" s="20">
        <f t="shared" si="2"/>
        <v>893.8864704823992</v>
      </c>
      <c r="F14" s="20">
        <f t="shared" si="3"/>
        <v>750.8646352052153</v>
      </c>
      <c r="G14" s="20">
        <f t="shared" si="4"/>
        <v>58.99650705183835</v>
      </c>
      <c r="H14" s="20">
        <f t="shared" si="5"/>
        <v>3.7543231760260762</v>
      </c>
      <c r="I14" s="20">
        <f t="shared" si="6"/>
        <v>0.13408297057235988</v>
      </c>
      <c r="J14" s="20">
        <f t="shared" si="7"/>
        <v>525.6052446436507</v>
      </c>
      <c r="K14" s="20">
        <f t="shared" si="8"/>
        <v>13.676462998380709</v>
      </c>
      <c r="L14" s="20">
        <f t="shared" si="9"/>
        <v>68.82925822714475</v>
      </c>
      <c r="M14" s="20">
        <f t="shared" si="10"/>
        <v>5.005764234701435</v>
      </c>
      <c r="N14" s="20">
        <f t="shared" si="11"/>
        <v>34.414629113572374</v>
      </c>
      <c r="O14" s="20">
        <f t="shared" si="12"/>
        <v>0.9385807940065193</v>
      </c>
      <c r="P14" s="20">
        <f t="shared" si="13"/>
        <v>47.55476022966364</v>
      </c>
      <c r="Q14" s="20">
        <f t="shared" si="14"/>
        <v>2.9945196761160373</v>
      </c>
      <c r="R14" s="20">
        <f t="shared" si="15"/>
        <v>809.8611422570536</v>
      </c>
      <c r="S14" s="20">
        <f t="shared" si="16"/>
        <v>3.8884061465984363</v>
      </c>
      <c r="T14" s="20">
        <f t="shared" si="17"/>
        <v>539.2817076420314</v>
      </c>
      <c r="U14" s="20">
        <f t="shared" si="18"/>
        <v>73.83502246184618</v>
      </c>
      <c r="V14" s="20">
        <f t="shared" si="19"/>
        <v>35.35320990757889</v>
      </c>
      <c r="W14" s="20">
        <f t="shared" si="20"/>
        <v>50.54927990577968</v>
      </c>
      <c r="X14" s="20">
        <f t="shared" si="21"/>
        <v>50.54927990577968</v>
      </c>
    </row>
    <row r="15" spans="1:24" ht="12.75">
      <c r="A15" t="s">
        <v>213</v>
      </c>
      <c r="B15" s="14">
        <v>8.064027594191264</v>
      </c>
      <c r="C15" s="14">
        <f t="shared" si="0"/>
        <v>790.5909406069867</v>
      </c>
      <c r="D15" s="20">
        <f t="shared" si="1"/>
        <v>664.0963901098688</v>
      </c>
      <c r="E15" s="20">
        <f t="shared" si="2"/>
        <v>47.4354564364192</v>
      </c>
      <c r="F15" s="20">
        <f t="shared" si="3"/>
        <v>39.845783406592126</v>
      </c>
      <c r="G15" s="20">
        <f t="shared" si="4"/>
        <v>3.1307401248036673</v>
      </c>
      <c r="H15" s="20">
        <f t="shared" si="5"/>
        <v>0.19922891703296064</v>
      </c>
      <c r="I15" s="20">
        <f t="shared" si="6"/>
        <v>0.00711531846546288</v>
      </c>
      <c r="J15" s="20">
        <f t="shared" si="7"/>
        <v>27.89204838461449</v>
      </c>
      <c r="K15" s="20">
        <f t="shared" si="8"/>
        <v>0.7257624834772137</v>
      </c>
      <c r="L15" s="20">
        <f t="shared" si="9"/>
        <v>3.6525301456042785</v>
      </c>
      <c r="M15" s="20">
        <f t="shared" si="10"/>
        <v>0.26563855604394754</v>
      </c>
      <c r="N15" s="20">
        <f t="shared" si="11"/>
        <v>1.8262650728021392</v>
      </c>
      <c r="O15" s="20">
        <f t="shared" si="12"/>
        <v>0.04980722925824016</v>
      </c>
      <c r="P15" s="20">
        <f t="shared" si="13"/>
        <v>2.5235662824175016</v>
      </c>
      <c r="Q15" s="20">
        <f t="shared" si="14"/>
        <v>0.15890877906200432</v>
      </c>
      <c r="R15" s="20">
        <f t="shared" si="15"/>
        <v>42.97652353139579</v>
      </c>
      <c r="S15" s="20">
        <f t="shared" si="16"/>
        <v>0.2063442354984235</v>
      </c>
      <c r="T15" s="20">
        <f t="shared" si="17"/>
        <v>28.617810868091706</v>
      </c>
      <c r="U15" s="20">
        <f t="shared" si="18"/>
        <v>3.918168701648226</v>
      </c>
      <c r="V15" s="20">
        <f t="shared" si="19"/>
        <v>1.8760723020603793</v>
      </c>
      <c r="W15" s="20">
        <f t="shared" si="20"/>
        <v>2.682475061479506</v>
      </c>
      <c r="X15" s="20">
        <f t="shared" si="21"/>
        <v>2.682475061479506</v>
      </c>
    </row>
    <row r="16" spans="1:24" ht="12.75">
      <c r="A16" t="s">
        <v>214</v>
      </c>
      <c r="B16" s="14">
        <v>18.88191438063213</v>
      </c>
      <c r="C16" s="14">
        <f t="shared" si="0"/>
        <v>1851.1680765325616</v>
      </c>
      <c r="D16" s="20">
        <f t="shared" si="1"/>
        <v>1554.9811842873517</v>
      </c>
      <c r="E16" s="20">
        <f t="shared" si="2"/>
        <v>111.07008459195369</v>
      </c>
      <c r="F16" s="20">
        <f t="shared" si="3"/>
        <v>93.29887105724109</v>
      </c>
      <c r="G16" s="20">
        <f t="shared" si="4"/>
        <v>7.330625583068944</v>
      </c>
      <c r="H16" s="20">
        <f t="shared" si="5"/>
        <v>0.4664943552862055</v>
      </c>
      <c r="I16" s="20">
        <f t="shared" si="6"/>
        <v>0.016660512688793053</v>
      </c>
      <c r="J16" s="20">
        <f t="shared" si="7"/>
        <v>65.30920974006877</v>
      </c>
      <c r="K16" s="20">
        <f t="shared" si="8"/>
        <v>1.6993722942568916</v>
      </c>
      <c r="L16" s="20">
        <f t="shared" si="9"/>
        <v>8.552396513580433</v>
      </c>
      <c r="M16" s="20">
        <f t="shared" si="10"/>
        <v>0.6219924737149406</v>
      </c>
      <c r="N16" s="20">
        <f t="shared" si="11"/>
        <v>4.276198256790217</v>
      </c>
      <c r="O16" s="20">
        <f t="shared" si="12"/>
        <v>0.11662358882155138</v>
      </c>
      <c r="P16" s="20">
        <f t="shared" si="13"/>
        <v>5.908928500291936</v>
      </c>
      <c r="Q16" s="20">
        <f t="shared" si="14"/>
        <v>0.37208478338304485</v>
      </c>
      <c r="R16" s="20">
        <f t="shared" si="15"/>
        <v>100.62949664031004</v>
      </c>
      <c r="S16" s="20">
        <f t="shared" si="16"/>
        <v>0.4831548679749985</v>
      </c>
      <c r="T16" s="20">
        <f t="shared" si="17"/>
        <v>67.00858203432566</v>
      </c>
      <c r="U16" s="20">
        <f t="shared" si="18"/>
        <v>9.174388987295373</v>
      </c>
      <c r="V16" s="20">
        <f t="shared" si="19"/>
        <v>4.392821845611768</v>
      </c>
      <c r="W16" s="20">
        <f t="shared" si="20"/>
        <v>6.281013283674981</v>
      </c>
      <c r="X16" s="20">
        <f t="shared" si="21"/>
        <v>6.281013283674981</v>
      </c>
    </row>
    <row r="17" spans="1:24" ht="12.75">
      <c r="A17" t="s">
        <v>215</v>
      </c>
      <c r="B17" s="14">
        <v>30.245865064895</v>
      </c>
      <c r="C17" s="14">
        <f t="shared" si="0"/>
        <v>2965.280888715196</v>
      </c>
      <c r="D17" s="20">
        <f t="shared" si="1"/>
        <v>2490.8359465207645</v>
      </c>
      <c r="E17" s="20">
        <f t="shared" si="2"/>
        <v>177.91685332291175</v>
      </c>
      <c r="F17" s="20">
        <f t="shared" si="3"/>
        <v>149.4501567912459</v>
      </c>
      <c r="G17" s="20">
        <f t="shared" si="4"/>
        <v>11.742512319312176</v>
      </c>
      <c r="H17" s="20">
        <f t="shared" si="5"/>
        <v>0.7472507839562293</v>
      </c>
      <c r="I17" s="20">
        <f t="shared" si="6"/>
        <v>0.02668752799843676</v>
      </c>
      <c r="J17" s="20">
        <f t="shared" si="7"/>
        <v>104.6151097538721</v>
      </c>
      <c r="K17" s="20">
        <f t="shared" si="8"/>
        <v>2.72212785584055</v>
      </c>
      <c r="L17" s="20">
        <f t="shared" si="9"/>
        <v>13.699597705864205</v>
      </c>
      <c r="M17" s="20">
        <f t="shared" si="10"/>
        <v>0.9963343786083058</v>
      </c>
      <c r="N17" s="20">
        <f t="shared" si="11"/>
        <v>6.8497988529321026</v>
      </c>
      <c r="O17" s="20">
        <f t="shared" si="12"/>
        <v>0.18681269598905734</v>
      </c>
      <c r="P17" s="20">
        <f t="shared" si="13"/>
        <v>9.465176596778905</v>
      </c>
      <c r="Q17" s="20">
        <f t="shared" si="14"/>
        <v>0.5960214586317544</v>
      </c>
      <c r="R17" s="20">
        <f t="shared" si="15"/>
        <v>161.19266911055806</v>
      </c>
      <c r="S17" s="20">
        <f t="shared" si="16"/>
        <v>0.7739383119546661</v>
      </c>
      <c r="T17" s="20">
        <f t="shared" si="17"/>
        <v>107.33723760971266</v>
      </c>
      <c r="U17" s="20">
        <f t="shared" si="18"/>
        <v>14.695932084472512</v>
      </c>
      <c r="V17" s="20">
        <f t="shared" si="19"/>
        <v>7.03661154892116</v>
      </c>
      <c r="W17" s="20">
        <f t="shared" si="20"/>
        <v>10.06119805541066</v>
      </c>
      <c r="X17" s="20">
        <f t="shared" si="21"/>
        <v>10.06119805541066</v>
      </c>
    </row>
    <row r="18" spans="1:24" ht="12.75">
      <c r="A18" t="s">
        <v>216</v>
      </c>
      <c r="B18" s="14">
        <v>0</v>
      </c>
      <c r="C18" s="14">
        <f t="shared" si="0"/>
        <v>0</v>
      </c>
      <c r="D18" s="20">
        <f t="shared" si="1"/>
        <v>0</v>
      </c>
      <c r="E18" s="20">
        <f t="shared" si="2"/>
        <v>0</v>
      </c>
      <c r="F18" s="20">
        <f t="shared" si="3"/>
        <v>0</v>
      </c>
      <c r="G18" s="20">
        <f t="shared" si="4"/>
        <v>0</v>
      </c>
      <c r="H18" s="20">
        <f t="shared" si="5"/>
        <v>0</v>
      </c>
      <c r="I18" s="20">
        <f t="shared" si="6"/>
        <v>0</v>
      </c>
      <c r="J18" s="20">
        <f t="shared" si="7"/>
        <v>0</v>
      </c>
      <c r="K18" s="20">
        <f t="shared" si="8"/>
        <v>0</v>
      </c>
      <c r="L18" s="20">
        <f t="shared" si="9"/>
        <v>0</v>
      </c>
      <c r="M18" s="20">
        <f t="shared" si="10"/>
        <v>0</v>
      </c>
      <c r="N18" s="20">
        <f t="shared" si="11"/>
        <v>0</v>
      </c>
      <c r="O18" s="20">
        <f t="shared" si="12"/>
        <v>0</v>
      </c>
      <c r="P18" s="20">
        <f t="shared" si="13"/>
        <v>0</v>
      </c>
      <c r="Q18" s="20">
        <f t="shared" si="14"/>
        <v>0</v>
      </c>
      <c r="R18" s="20">
        <f t="shared" si="15"/>
        <v>0</v>
      </c>
      <c r="S18" s="20">
        <f t="shared" si="16"/>
        <v>0</v>
      </c>
      <c r="T18" s="20">
        <f t="shared" si="17"/>
        <v>0</v>
      </c>
      <c r="U18" s="20">
        <f t="shared" si="18"/>
        <v>0</v>
      </c>
      <c r="V18" s="20">
        <f t="shared" si="19"/>
        <v>0</v>
      </c>
      <c r="W18" s="20">
        <f t="shared" si="20"/>
        <v>0</v>
      </c>
      <c r="X18" s="20">
        <f t="shared" si="21"/>
        <v>0</v>
      </c>
    </row>
    <row r="19" spans="1:24" ht="12.75">
      <c r="A19" t="s">
        <v>217</v>
      </c>
      <c r="B19" s="14">
        <v>705.968859066502</v>
      </c>
      <c r="C19" s="14">
        <f t="shared" si="0"/>
        <v>69212.63324181392</v>
      </c>
      <c r="D19" s="20">
        <f t="shared" si="1"/>
        <v>58138.61192312369</v>
      </c>
      <c r="E19" s="20">
        <f t="shared" si="2"/>
        <v>4152.7579945088355</v>
      </c>
      <c r="F19" s="20">
        <f t="shared" si="3"/>
        <v>3488.316715387421</v>
      </c>
      <c r="G19" s="20">
        <f t="shared" si="4"/>
        <v>274.08202763758317</v>
      </c>
      <c r="H19" s="20">
        <f t="shared" si="5"/>
        <v>17.441583576937106</v>
      </c>
      <c r="I19" s="20">
        <f t="shared" si="6"/>
        <v>0.6229136991763253</v>
      </c>
      <c r="J19" s="20">
        <f t="shared" si="7"/>
        <v>2441.821700771195</v>
      </c>
      <c r="K19" s="20">
        <f t="shared" si="8"/>
        <v>63.53719731598518</v>
      </c>
      <c r="L19" s="20">
        <f t="shared" si="9"/>
        <v>319.7623655771803</v>
      </c>
      <c r="M19" s="20">
        <f t="shared" si="10"/>
        <v>23.255444769249475</v>
      </c>
      <c r="N19" s="20">
        <f t="shared" si="11"/>
        <v>159.88118278859014</v>
      </c>
      <c r="O19" s="20">
        <f t="shared" si="12"/>
        <v>4.360395894234278</v>
      </c>
      <c r="P19" s="20">
        <f t="shared" si="13"/>
        <v>220.92672530787002</v>
      </c>
      <c r="Q19" s="20">
        <f t="shared" si="14"/>
        <v>13.9117392816046</v>
      </c>
      <c r="R19" s="20">
        <f t="shared" si="15"/>
        <v>3762.398743025004</v>
      </c>
      <c r="S19" s="20">
        <f t="shared" si="16"/>
        <v>18.064497276113432</v>
      </c>
      <c r="T19" s="20">
        <f t="shared" si="17"/>
        <v>2505.3588980871805</v>
      </c>
      <c r="U19" s="20">
        <f t="shared" si="18"/>
        <v>343.01781034642977</v>
      </c>
      <c r="V19" s="20">
        <f t="shared" si="19"/>
        <v>164.2415786828244</v>
      </c>
      <c r="W19" s="20">
        <f t="shared" si="20"/>
        <v>234.83846458947463</v>
      </c>
      <c r="X19" s="20">
        <f t="shared" si="21"/>
        <v>234.83846458947463</v>
      </c>
    </row>
    <row r="20" spans="1:24" ht="12.75">
      <c r="A20" t="s">
        <v>218</v>
      </c>
      <c r="B20" s="14">
        <v>21.96730524348223</v>
      </c>
      <c r="C20" s="14">
        <f t="shared" si="0"/>
        <v>2153.6573768119833</v>
      </c>
      <c r="D20" s="20">
        <f t="shared" si="1"/>
        <v>1809.072196522066</v>
      </c>
      <c r="E20" s="20">
        <f t="shared" si="2"/>
        <v>129.219442608719</v>
      </c>
      <c r="F20" s="20">
        <f t="shared" si="3"/>
        <v>108.54433179132396</v>
      </c>
      <c r="G20" s="20">
        <f t="shared" si="4"/>
        <v>8.528483212175454</v>
      </c>
      <c r="H20" s="20">
        <f t="shared" si="5"/>
        <v>0.5427216589566197</v>
      </c>
      <c r="I20" s="20">
        <f t="shared" si="6"/>
        <v>0.019382916391307847</v>
      </c>
      <c r="J20" s="20">
        <f t="shared" si="7"/>
        <v>75.98103225392677</v>
      </c>
      <c r="K20" s="20">
        <f t="shared" si="8"/>
        <v>1.9770574719134006</v>
      </c>
      <c r="L20" s="20">
        <f t="shared" si="9"/>
        <v>9.949897080871363</v>
      </c>
      <c r="M20" s="20">
        <f t="shared" si="10"/>
        <v>0.7236288786088263</v>
      </c>
      <c r="N20" s="20">
        <f t="shared" si="11"/>
        <v>4.9749485404356815</v>
      </c>
      <c r="O20" s="20">
        <f t="shared" si="12"/>
        <v>0.13568041473915493</v>
      </c>
      <c r="P20" s="20">
        <f t="shared" si="13"/>
        <v>6.874474346783851</v>
      </c>
      <c r="Q20" s="20">
        <f t="shared" si="14"/>
        <v>0.43288513273920864</v>
      </c>
      <c r="R20" s="20">
        <f t="shared" si="15"/>
        <v>117.07281500349941</v>
      </c>
      <c r="S20" s="20">
        <f t="shared" si="16"/>
        <v>0.5621045753479276</v>
      </c>
      <c r="T20" s="20">
        <f t="shared" si="17"/>
        <v>77.95808972584017</v>
      </c>
      <c r="U20" s="20">
        <f t="shared" si="18"/>
        <v>10.67352595948019</v>
      </c>
      <c r="V20" s="20">
        <f t="shared" si="19"/>
        <v>5.110628955174836</v>
      </c>
      <c r="W20" s="20">
        <f t="shared" si="20"/>
        <v>7.307359479523059</v>
      </c>
      <c r="X20" s="20">
        <f t="shared" si="21"/>
        <v>7.307359479523059</v>
      </c>
    </row>
    <row r="21" spans="1:24" ht="12.75">
      <c r="A21" t="s">
        <v>219</v>
      </c>
      <c r="B21" s="14">
        <v>0</v>
      </c>
      <c r="C21" s="14">
        <f t="shared" si="0"/>
        <v>0</v>
      </c>
      <c r="D21" s="20">
        <f t="shared" si="1"/>
        <v>0</v>
      </c>
      <c r="E21" s="20">
        <f t="shared" si="2"/>
        <v>0</v>
      </c>
      <c r="F21" s="20">
        <f t="shared" si="3"/>
        <v>0</v>
      </c>
      <c r="G21" s="20">
        <f t="shared" si="4"/>
        <v>0</v>
      </c>
      <c r="H21" s="20">
        <f t="shared" si="5"/>
        <v>0</v>
      </c>
      <c r="I21" s="20">
        <f t="shared" si="6"/>
        <v>0</v>
      </c>
      <c r="J21" s="20">
        <f t="shared" si="7"/>
        <v>0</v>
      </c>
      <c r="K21" s="20">
        <f t="shared" si="8"/>
        <v>0</v>
      </c>
      <c r="L21" s="20">
        <f t="shared" si="9"/>
        <v>0</v>
      </c>
      <c r="M21" s="20">
        <f t="shared" si="10"/>
        <v>0</v>
      </c>
      <c r="N21" s="20">
        <f t="shared" si="11"/>
        <v>0</v>
      </c>
      <c r="O21" s="20">
        <f t="shared" si="12"/>
        <v>0</v>
      </c>
      <c r="P21" s="20">
        <f t="shared" si="13"/>
        <v>0</v>
      </c>
      <c r="Q21" s="20">
        <f t="shared" si="14"/>
        <v>0</v>
      </c>
      <c r="R21" s="20">
        <f t="shared" si="15"/>
        <v>0</v>
      </c>
      <c r="S21" s="20">
        <f t="shared" si="16"/>
        <v>0</v>
      </c>
      <c r="T21" s="20">
        <f t="shared" si="17"/>
        <v>0</v>
      </c>
      <c r="U21" s="20">
        <f t="shared" si="18"/>
        <v>0</v>
      </c>
      <c r="V21" s="20">
        <f t="shared" si="19"/>
        <v>0</v>
      </c>
      <c r="W21" s="20">
        <f t="shared" si="20"/>
        <v>0</v>
      </c>
      <c r="X21" s="20">
        <f t="shared" si="21"/>
        <v>0</v>
      </c>
    </row>
    <row r="22" spans="1:24" ht="12.75">
      <c r="A22" t="s">
        <v>220</v>
      </c>
      <c r="B22" s="14">
        <v>0</v>
      </c>
      <c r="C22" s="14">
        <f t="shared" si="0"/>
        <v>0</v>
      </c>
      <c r="D22" s="20">
        <f t="shared" si="1"/>
        <v>0</v>
      </c>
      <c r="E22" s="20">
        <f t="shared" si="2"/>
        <v>0</v>
      </c>
      <c r="F22" s="20">
        <f t="shared" si="3"/>
        <v>0</v>
      </c>
      <c r="G22" s="20">
        <f t="shared" si="4"/>
        <v>0</v>
      </c>
      <c r="H22" s="20">
        <f t="shared" si="5"/>
        <v>0</v>
      </c>
      <c r="I22" s="20">
        <f t="shared" si="6"/>
        <v>0</v>
      </c>
      <c r="J22" s="20">
        <f t="shared" si="7"/>
        <v>0</v>
      </c>
      <c r="K22" s="20">
        <f t="shared" si="8"/>
        <v>0</v>
      </c>
      <c r="L22" s="20">
        <f t="shared" si="9"/>
        <v>0</v>
      </c>
      <c r="M22" s="20">
        <f t="shared" si="10"/>
        <v>0</v>
      </c>
      <c r="N22" s="20">
        <f t="shared" si="11"/>
        <v>0</v>
      </c>
      <c r="O22" s="20">
        <f t="shared" si="12"/>
        <v>0</v>
      </c>
      <c r="P22" s="20">
        <f t="shared" si="13"/>
        <v>0</v>
      </c>
      <c r="Q22" s="20">
        <f t="shared" si="14"/>
        <v>0</v>
      </c>
      <c r="R22" s="20">
        <f t="shared" si="15"/>
        <v>0</v>
      </c>
      <c r="S22" s="20">
        <f t="shared" si="16"/>
        <v>0</v>
      </c>
      <c r="T22" s="20">
        <f t="shared" si="17"/>
        <v>0</v>
      </c>
      <c r="U22" s="20">
        <f t="shared" si="18"/>
        <v>0</v>
      </c>
      <c r="V22" s="20">
        <f t="shared" si="19"/>
        <v>0</v>
      </c>
      <c r="W22" s="20">
        <f t="shared" si="20"/>
        <v>0</v>
      </c>
      <c r="X22" s="20">
        <f t="shared" si="21"/>
        <v>0</v>
      </c>
    </row>
    <row r="23" spans="1:24" ht="12.75">
      <c r="A23" t="s">
        <v>221</v>
      </c>
      <c r="B23" s="14">
        <v>2341.5261050208214</v>
      </c>
      <c r="C23" s="14">
        <f t="shared" si="0"/>
        <v>229561.38284517857</v>
      </c>
      <c r="D23" s="20">
        <f t="shared" si="1"/>
        <v>192831.56158995</v>
      </c>
      <c r="E23" s="20">
        <f t="shared" si="2"/>
        <v>13773.682970710714</v>
      </c>
      <c r="F23" s="20">
        <f t="shared" si="3"/>
        <v>11569.893695397</v>
      </c>
      <c r="G23" s="20">
        <f t="shared" si="4"/>
        <v>909.0630760669071</v>
      </c>
      <c r="H23" s="20">
        <f t="shared" si="5"/>
        <v>57.849468476985</v>
      </c>
      <c r="I23" s="20">
        <f t="shared" si="6"/>
        <v>2.0660524456066067</v>
      </c>
      <c r="J23" s="20">
        <f t="shared" si="7"/>
        <v>8098.925586777899</v>
      </c>
      <c r="K23" s="20">
        <f t="shared" si="8"/>
        <v>210.7373494518739</v>
      </c>
      <c r="L23" s="20">
        <f t="shared" si="9"/>
        <v>1060.5735887447252</v>
      </c>
      <c r="M23" s="20">
        <f t="shared" si="10"/>
        <v>77.13262463597998</v>
      </c>
      <c r="N23" s="20">
        <f t="shared" si="11"/>
        <v>530.2867943723626</v>
      </c>
      <c r="O23" s="20">
        <f t="shared" si="12"/>
        <v>14.46236711924625</v>
      </c>
      <c r="P23" s="20">
        <f t="shared" si="13"/>
        <v>732.75993404181</v>
      </c>
      <c r="Q23" s="20">
        <f t="shared" si="14"/>
        <v>46.141837951880895</v>
      </c>
      <c r="R23" s="20">
        <f t="shared" si="15"/>
        <v>12478.956771463907</v>
      </c>
      <c r="S23" s="20">
        <f t="shared" si="16"/>
        <v>59.91552092259161</v>
      </c>
      <c r="T23" s="20">
        <f t="shared" si="17"/>
        <v>8309.662936229774</v>
      </c>
      <c r="U23" s="20">
        <f t="shared" si="18"/>
        <v>1137.706213380705</v>
      </c>
      <c r="V23" s="20">
        <f t="shared" si="19"/>
        <v>544.7491614916088</v>
      </c>
      <c r="W23" s="20">
        <f t="shared" si="20"/>
        <v>778.9017719936909</v>
      </c>
      <c r="X23" s="20">
        <f t="shared" si="21"/>
        <v>778.9017719936909</v>
      </c>
    </row>
    <row r="24" spans="1:24" ht="12.75">
      <c r="A24" t="s">
        <v>222</v>
      </c>
      <c r="B24" s="14">
        <v>35.00715140265552</v>
      </c>
      <c r="C24" s="14">
        <f t="shared" si="0"/>
        <v>3432.0736669270123</v>
      </c>
      <c r="D24" s="20">
        <f t="shared" si="1"/>
        <v>2882.94188021869</v>
      </c>
      <c r="E24" s="20">
        <f t="shared" si="2"/>
        <v>205.92442001562074</v>
      </c>
      <c r="F24" s="20">
        <f t="shared" si="3"/>
        <v>172.9765128131214</v>
      </c>
      <c r="G24" s="20">
        <f t="shared" si="4"/>
        <v>13.591011721030968</v>
      </c>
      <c r="H24" s="20">
        <f t="shared" si="5"/>
        <v>0.8648825640656069</v>
      </c>
      <c r="I24" s="20">
        <f t="shared" si="6"/>
        <v>0.03088866300234311</v>
      </c>
      <c r="J24" s="20">
        <f t="shared" si="7"/>
        <v>121.08355896918499</v>
      </c>
      <c r="K24" s="20">
        <f t="shared" si="8"/>
        <v>3.1506436262389976</v>
      </c>
      <c r="L24" s="20">
        <f t="shared" si="9"/>
        <v>15.856180341202794</v>
      </c>
      <c r="M24" s="20">
        <f t="shared" si="10"/>
        <v>1.153176752087476</v>
      </c>
      <c r="N24" s="20">
        <f t="shared" si="11"/>
        <v>7.928090170601397</v>
      </c>
      <c r="O24" s="20">
        <f t="shared" si="12"/>
        <v>0.2162206410164018</v>
      </c>
      <c r="P24" s="20">
        <f t="shared" si="13"/>
        <v>10.955179144831021</v>
      </c>
      <c r="Q24" s="20">
        <f t="shared" si="14"/>
        <v>0.6898468070523295</v>
      </c>
      <c r="R24" s="20">
        <f t="shared" si="15"/>
        <v>186.56752453415237</v>
      </c>
      <c r="S24" s="20">
        <f t="shared" si="16"/>
        <v>0.8957712270679501</v>
      </c>
      <c r="T24" s="20">
        <f t="shared" si="17"/>
        <v>124.234202595424</v>
      </c>
      <c r="U24" s="20">
        <f t="shared" si="18"/>
        <v>17.00935709329027</v>
      </c>
      <c r="V24" s="20">
        <f t="shared" si="19"/>
        <v>8.1443108116178</v>
      </c>
      <c r="W24" s="20">
        <f t="shared" si="20"/>
        <v>11.645025951883351</v>
      </c>
      <c r="X24" s="20">
        <f t="shared" si="21"/>
        <v>11.645025951883351</v>
      </c>
    </row>
    <row r="25" spans="1:24" ht="12.75">
      <c r="A25" t="s">
        <v>223</v>
      </c>
      <c r="B25" s="14">
        <v>2.8732580883533143</v>
      </c>
      <c r="C25" s="14">
        <f t="shared" si="0"/>
        <v>281.69196944640333</v>
      </c>
      <c r="D25" s="20">
        <f t="shared" si="1"/>
        <v>236.6212543349788</v>
      </c>
      <c r="E25" s="20">
        <f t="shared" si="2"/>
        <v>16.9015181667842</v>
      </c>
      <c r="F25" s="20">
        <f t="shared" si="3"/>
        <v>14.197275260098728</v>
      </c>
      <c r="G25" s="20">
        <f t="shared" si="4"/>
        <v>1.115500199007757</v>
      </c>
      <c r="H25" s="20">
        <f t="shared" si="5"/>
        <v>0.07098637630049363</v>
      </c>
      <c r="I25" s="20">
        <f t="shared" si="6"/>
        <v>0.00253522772501763</v>
      </c>
      <c r="J25" s="20">
        <f t="shared" si="7"/>
        <v>9.93809268206911</v>
      </c>
      <c r="K25" s="20">
        <f t="shared" si="8"/>
        <v>0.2585932279517983</v>
      </c>
      <c r="L25" s="20">
        <f t="shared" si="9"/>
        <v>1.3014168988423835</v>
      </c>
      <c r="M25" s="20">
        <f t="shared" si="10"/>
        <v>0.0946485017339915</v>
      </c>
      <c r="N25" s="20">
        <f t="shared" si="11"/>
        <v>0.6507084494211918</v>
      </c>
      <c r="O25" s="20">
        <f t="shared" si="12"/>
        <v>0.017746594075123412</v>
      </c>
      <c r="P25" s="20">
        <f t="shared" si="13"/>
        <v>0.8991607664729193</v>
      </c>
      <c r="Q25" s="20">
        <f t="shared" si="14"/>
        <v>0.056620085858727076</v>
      </c>
      <c r="R25" s="20">
        <f t="shared" si="15"/>
        <v>15.312775459106485</v>
      </c>
      <c r="S25" s="20">
        <f t="shared" si="16"/>
        <v>0.07352160402551126</v>
      </c>
      <c r="T25" s="20">
        <f t="shared" si="17"/>
        <v>10.196685910020909</v>
      </c>
      <c r="U25" s="20">
        <f t="shared" si="18"/>
        <v>1.396065400576375</v>
      </c>
      <c r="V25" s="20">
        <f t="shared" si="19"/>
        <v>0.6684550434963152</v>
      </c>
      <c r="W25" s="20">
        <f t="shared" si="20"/>
        <v>0.9557808523316464</v>
      </c>
      <c r="X25" s="20">
        <f t="shared" si="21"/>
        <v>0.9557808523316464</v>
      </c>
    </row>
    <row r="26" spans="1:24" ht="12.75">
      <c r="A26" t="s">
        <v>224</v>
      </c>
      <c r="B26" s="14">
        <v>0</v>
      </c>
      <c r="C26" s="14">
        <f t="shared" si="0"/>
        <v>0</v>
      </c>
      <c r="D26" s="20">
        <f t="shared" si="1"/>
        <v>0</v>
      </c>
      <c r="E26" s="20">
        <f t="shared" si="2"/>
        <v>0</v>
      </c>
      <c r="F26" s="20">
        <f t="shared" si="3"/>
        <v>0</v>
      </c>
      <c r="G26" s="20">
        <f t="shared" si="4"/>
        <v>0</v>
      </c>
      <c r="H26" s="20">
        <f t="shared" si="5"/>
        <v>0</v>
      </c>
      <c r="I26" s="20">
        <f t="shared" si="6"/>
        <v>0</v>
      </c>
      <c r="J26" s="20">
        <f t="shared" si="7"/>
        <v>0</v>
      </c>
      <c r="K26" s="20">
        <f t="shared" si="8"/>
        <v>0</v>
      </c>
      <c r="L26" s="20">
        <f t="shared" si="9"/>
        <v>0</v>
      </c>
      <c r="M26" s="20">
        <f t="shared" si="10"/>
        <v>0</v>
      </c>
      <c r="N26" s="20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20">
        <f t="shared" si="16"/>
        <v>0</v>
      </c>
      <c r="T26" s="20">
        <f t="shared" si="17"/>
        <v>0</v>
      </c>
      <c r="U26" s="20">
        <f t="shared" si="18"/>
        <v>0</v>
      </c>
      <c r="V26" s="20">
        <f t="shared" si="19"/>
        <v>0</v>
      </c>
      <c r="W26" s="20">
        <f t="shared" si="20"/>
        <v>0</v>
      </c>
      <c r="X26" s="20">
        <f t="shared" si="21"/>
        <v>0</v>
      </c>
    </row>
    <row r="27" spans="1:24" ht="12.75">
      <c r="A27" t="s">
        <v>225</v>
      </c>
      <c r="B27" s="14">
        <v>16.068379870389105</v>
      </c>
      <c r="C27" s="14">
        <f t="shared" si="0"/>
        <v>1575.331359842069</v>
      </c>
      <c r="D27" s="20">
        <f t="shared" si="1"/>
        <v>1323.278342267338</v>
      </c>
      <c r="E27" s="20">
        <f t="shared" si="2"/>
        <v>94.51988159052414</v>
      </c>
      <c r="F27" s="20">
        <f t="shared" si="3"/>
        <v>79.39670053604029</v>
      </c>
      <c r="G27" s="20">
        <f t="shared" si="4"/>
        <v>6.238312184974593</v>
      </c>
      <c r="H27" s="20">
        <f t="shared" si="5"/>
        <v>0.39698350268020144</v>
      </c>
      <c r="I27" s="20">
        <f t="shared" si="6"/>
        <v>0.01417798223857862</v>
      </c>
      <c r="J27" s="20">
        <f t="shared" si="7"/>
        <v>55.5776903752282</v>
      </c>
      <c r="K27" s="20">
        <f t="shared" si="8"/>
        <v>1.4461541883350193</v>
      </c>
      <c r="L27" s="20">
        <f t="shared" si="9"/>
        <v>7.27803088247036</v>
      </c>
      <c r="M27" s="20">
        <f t="shared" si="10"/>
        <v>0.5293113369069351</v>
      </c>
      <c r="N27" s="20">
        <f t="shared" si="11"/>
        <v>3.63901544123518</v>
      </c>
      <c r="O27" s="20">
        <f t="shared" si="12"/>
        <v>0.09924587567005036</v>
      </c>
      <c r="P27" s="20">
        <f t="shared" si="13"/>
        <v>5.028457700615884</v>
      </c>
      <c r="Q27" s="20">
        <f t="shared" si="14"/>
        <v>0.31664160332825586</v>
      </c>
      <c r="R27" s="20">
        <f t="shared" si="15"/>
        <v>85.63501272101487</v>
      </c>
      <c r="S27" s="20">
        <f t="shared" si="16"/>
        <v>0.4111614849187801</v>
      </c>
      <c r="T27" s="20">
        <f t="shared" si="17"/>
        <v>57.02384456356322</v>
      </c>
      <c r="U27" s="20">
        <f t="shared" si="18"/>
        <v>7.807342219377295</v>
      </c>
      <c r="V27" s="20">
        <f t="shared" si="19"/>
        <v>3.7382613169052306</v>
      </c>
      <c r="W27" s="20">
        <f t="shared" si="20"/>
        <v>5.3450993039441395</v>
      </c>
      <c r="X27" s="20">
        <f t="shared" si="21"/>
        <v>5.3450993039441395</v>
      </c>
    </row>
    <row r="28" spans="1:24" ht="12.75">
      <c r="A28" t="s">
        <v>226</v>
      </c>
      <c r="B28" s="14">
        <v>53.848918977699206</v>
      </c>
      <c r="C28" s="14">
        <f t="shared" si="0"/>
        <v>5279.305782127373</v>
      </c>
      <c r="D28" s="20">
        <f t="shared" si="1"/>
        <v>4434.616856986993</v>
      </c>
      <c r="E28" s="20">
        <f t="shared" si="2"/>
        <v>316.7583469276424</v>
      </c>
      <c r="F28" s="20">
        <f t="shared" si="3"/>
        <v>266.0770114192196</v>
      </c>
      <c r="G28" s="20">
        <f t="shared" si="4"/>
        <v>20.9060508972244</v>
      </c>
      <c r="H28" s="20">
        <f t="shared" si="5"/>
        <v>1.3303850570960978</v>
      </c>
      <c r="I28" s="20">
        <f t="shared" si="6"/>
        <v>0.04751375203914635</v>
      </c>
      <c r="J28" s="20">
        <f t="shared" si="7"/>
        <v>186.25390799345374</v>
      </c>
      <c r="K28" s="20">
        <f t="shared" si="8"/>
        <v>4.846402707992929</v>
      </c>
      <c r="L28" s="20">
        <f t="shared" si="9"/>
        <v>24.390392713428465</v>
      </c>
      <c r="M28" s="20">
        <f t="shared" si="10"/>
        <v>1.773846742794797</v>
      </c>
      <c r="N28" s="20">
        <f t="shared" si="11"/>
        <v>12.195196356714233</v>
      </c>
      <c r="O28" s="20">
        <f t="shared" si="12"/>
        <v>0.3325962642740245</v>
      </c>
      <c r="P28" s="20">
        <f t="shared" si="13"/>
        <v>16.851544056550573</v>
      </c>
      <c r="Q28" s="20">
        <f t="shared" si="14"/>
        <v>1.061140462207602</v>
      </c>
      <c r="R28" s="20">
        <f t="shared" si="15"/>
        <v>286.98306231644403</v>
      </c>
      <c r="S28" s="20">
        <f t="shared" si="16"/>
        <v>1.3778988091352442</v>
      </c>
      <c r="T28" s="20">
        <f t="shared" si="17"/>
        <v>191.10031070144666</v>
      </c>
      <c r="U28" s="20">
        <f t="shared" si="18"/>
        <v>26.164239456223264</v>
      </c>
      <c r="V28" s="20">
        <f t="shared" si="19"/>
        <v>12.527792620988256</v>
      </c>
      <c r="W28" s="20">
        <f t="shared" si="20"/>
        <v>17.912684518758176</v>
      </c>
      <c r="X28" s="20">
        <f t="shared" si="21"/>
        <v>17.912684518758176</v>
      </c>
    </row>
    <row r="29" spans="1:24" ht="12.75">
      <c r="A29" t="s">
        <v>227</v>
      </c>
      <c r="B29" s="14">
        <v>0</v>
      </c>
      <c r="C29" s="14">
        <f t="shared" si="0"/>
        <v>0</v>
      </c>
      <c r="D29" s="20">
        <f t="shared" si="1"/>
        <v>0</v>
      </c>
      <c r="E29" s="20">
        <f t="shared" si="2"/>
        <v>0</v>
      </c>
      <c r="F29" s="20">
        <f t="shared" si="3"/>
        <v>0</v>
      </c>
      <c r="G29" s="20">
        <f t="shared" si="4"/>
        <v>0</v>
      </c>
      <c r="H29" s="20">
        <f t="shared" si="5"/>
        <v>0</v>
      </c>
      <c r="I29" s="20">
        <f t="shared" si="6"/>
        <v>0</v>
      </c>
      <c r="J29" s="20">
        <f t="shared" si="7"/>
        <v>0</v>
      </c>
      <c r="K29" s="20">
        <f t="shared" si="8"/>
        <v>0</v>
      </c>
      <c r="L29" s="20">
        <f t="shared" si="9"/>
        <v>0</v>
      </c>
      <c r="M29" s="20">
        <f t="shared" si="10"/>
        <v>0</v>
      </c>
      <c r="N29" s="20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20">
        <f t="shared" si="16"/>
        <v>0</v>
      </c>
      <c r="T29" s="20">
        <f t="shared" si="17"/>
        <v>0</v>
      </c>
      <c r="U29" s="20">
        <f t="shared" si="18"/>
        <v>0</v>
      </c>
      <c r="V29" s="20">
        <f t="shared" si="19"/>
        <v>0</v>
      </c>
      <c r="W29" s="20">
        <f t="shared" si="20"/>
        <v>0</v>
      </c>
      <c r="X29" s="20">
        <f t="shared" si="21"/>
        <v>0</v>
      </c>
    </row>
    <row r="30" spans="1:24" ht="12.75">
      <c r="A30" t="s">
        <v>228</v>
      </c>
      <c r="B30" s="14">
        <v>0</v>
      </c>
      <c r="C30" s="14">
        <f t="shared" si="0"/>
        <v>0</v>
      </c>
      <c r="D30" s="20">
        <f t="shared" si="1"/>
        <v>0</v>
      </c>
      <c r="E30" s="20">
        <f t="shared" si="2"/>
        <v>0</v>
      </c>
      <c r="F30" s="20">
        <f t="shared" si="3"/>
        <v>0</v>
      </c>
      <c r="G30" s="20">
        <f t="shared" si="4"/>
        <v>0</v>
      </c>
      <c r="H30" s="20">
        <f t="shared" si="5"/>
        <v>0</v>
      </c>
      <c r="I30" s="20">
        <f t="shared" si="6"/>
        <v>0</v>
      </c>
      <c r="J30" s="20">
        <f t="shared" si="7"/>
        <v>0</v>
      </c>
      <c r="K30" s="20">
        <f t="shared" si="8"/>
        <v>0</v>
      </c>
      <c r="L30" s="20">
        <f t="shared" si="9"/>
        <v>0</v>
      </c>
      <c r="M30" s="20">
        <f t="shared" si="10"/>
        <v>0</v>
      </c>
      <c r="N30" s="20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20">
        <f t="shared" si="16"/>
        <v>0</v>
      </c>
      <c r="T30" s="20">
        <f t="shared" si="17"/>
        <v>0</v>
      </c>
      <c r="U30" s="20">
        <f t="shared" si="18"/>
        <v>0</v>
      </c>
      <c r="V30" s="20">
        <f t="shared" si="19"/>
        <v>0</v>
      </c>
      <c r="W30" s="20">
        <f t="shared" si="20"/>
        <v>0</v>
      </c>
      <c r="X30" s="20">
        <f t="shared" si="21"/>
        <v>0</v>
      </c>
    </row>
    <row r="31" spans="1:24" ht="12.75">
      <c r="A31" t="s">
        <v>229</v>
      </c>
      <c r="B31" s="14">
        <v>18.23681017524275</v>
      </c>
      <c r="C31" s="14">
        <f t="shared" si="0"/>
        <v>1787.9225662002693</v>
      </c>
      <c r="D31" s="20">
        <f t="shared" si="1"/>
        <v>1501.8549556082262</v>
      </c>
      <c r="E31" s="20">
        <f t="shared" si="2"/>
        <v>107.27535397201616</v>
      </c>
      <c r="F31" s="20">
        <f t="shared" si="3"/>
        <v>90.11129733649358</v>
      </c>
      <c r="G31" s="20">
        <f t="shared" si="4"/>
        <v>7.080173362153067</v>
      </c>
      <c r="H31" s="20">
        <f t="shared" si="5"/>
        <v>0.45055648668246784</v>
      </c>
      <c r="I31" s="20">
        <f t="shared" si="6"/>
        <v>0.016091303095802423</v>
      </c>
      <c r="J31" s="20">
        <f t="shared" si="7"/>
        <v>63.0779081355455</v>
      </c>
      <c r="K31" s="20">
        <f t="shared" si="8"/>
        <v>1.6413129157718473</v>
      </c>
      <c r="L31" s="20">
        <f t="shared" si="9"/>
        <v>8.260202255845245</v>
      </c>
      <c r="M31" s="20">
        <f t="shared" si="10"/>
        <v>0.6007419822432906</v>
      </c>
      <c r="N31" s="20">
        <f t="shared" si="11"/>
        <v>4.1301011279226225</v>
      </c>
      <c r="O31" s="20">
        <f t="shared" si="12"/>
        <v>0.11263912167061697</v>
      </c>
      <c r="P31" s="20">
        <f t="shared" si="13"/>
        <v>5.707048831311259</v>
      </c>
      <c r="Q31" s="20">
        <f t="shared" si="14"/>
        <v>0.35937243580625416</v>
      </c>
      <c r="R31" s="20">
        <f t="shared" si="15"/>
        <v>97.19147069864664</v>
      </c>
      <c r="S31" s="20">
        <f t="shared" si="16"/>
        <v>0.46664778977827026</v>
      </c>
      <c r="T31" s="20">
        <f t="shared" si="17"/>
        <v>64.71922105131735</v>
      </c>
      <c r="U31" s="20">
        <f t="shared" si="18"/>
        <v>8.860944238088535</v>
      </c>
      <c r="V31" s="20">
        <f t="shared" si="19"/>
        <v>4.24274024959324</v>
      </c>
      <c r="W31" s="20">
        <f t="shared" si="20"/>
        <v>6.066421267117513</v>
      </c>
      <c r="X31" s="20">
        <f t="shared" si="21"/>
        <v>6.066421267117513</v>
      </c>
    </row>
    <row r="32" spans="1:24" ht="12.75">
      <c r="A32" t="s">
        <v>230</v>
      </c>
      <c r="B32" s="14">
        <v>3.2978775323922913</v>
      </c>
      <c r="C32" s="14">
        <f t="shared" si="0"/>
        <v>323.32132670512664</v>
      </c>
      <c r="D32" s="20">
        <f t="shared" si="1"/>
        <v>271.5899144323064</v>
      </c>
      <c r="E32" s="20">
        <f t="shared" si="2"/>
        <v>19.399279602307598</v>
      </c>
      <c r="F32" s="20">
        <f t="shared" si="3"/>
        <v>16.295394865938384</v>
      </c>
      <c r="G32" s="20">
        <f t="shared" si="4"/>
        <v>1.2803524537523014</v>
      </c>
      <c r="H32" s="20">
        <f t="shared" si="5"/>
        <v>0.0814769743296919</v>
      </c>
      <c r="I32" s="20">
        <f t="shared" si="6"/>
        <v>0.0029098919403461395</v>
      </c>
      <c r="J32" s="20">
        <f t="shared" si="7"/>
        <v>11.406776406156869</v>
      </c>
      <c r="K32" s="20">
        <f t="shared" si="8"/>
        <v>0.29680897791530625</v>
      </c>
      <c r="L32" s="20">
        <f t="shared" si="9"/>
        <v>1.493744529377685</v>
      </c>
      <c r="M32" s="20">
        <f t="shared" si="10"/>
        <v>0.10863596577292255</v>
      </c>
      <c r="N32" s="20">
        <f t="shared" si="11"/>
        <v>0.7468722646888425</v>
      </c>
      <c r="O32" s="20">
        <f t="shared" si="12"/>
        <v>0.020369243582422977</v>
      </c>
      <c r="P32" s="20">
        <f t="shared" si="13"/>
        <v>1.0320416748427643</v>
      </c>
      <c r="Q32" s="20">
        <f t="shared" si="14"/>
        <v>0.06498758666773045</v>
      </c>
      <c r="R32" s="20">
        <f t="shared" si="15"/>
        <v>17.575747319690684</v>
      </c>
      <c r="S32" s="20">
        <f t="shared" si="16"/>
        <v>0.08438686627003805</v>
      </c>
      <c r="T32" s="20">
        <f t="shared" si="17"/>
        <v>11.703585384072175</v>
      </c>
      <c r="U32" s="20">
        <f t="shared" si="18"/>
        <v>1.6023804951506075</v>
      </c>
      <c r="V32" s="20">
        <f t="shared" si="19"/>
        <v>0.7672415082712655</v>
      </c>
      <c r="W32" s="20">
        <f t="shared" si="20"/>
        <v>1.0970292615104948</v>
      </c>
      <c r="X32" s="20">
        <f t="shared" si="21"/>
        <v>1.0970292615104948</v>
      </c>
    </row>
    <row r="33" spans="1:24" ht="12.75">
      <c r="A33" t="s">
        <v>231</v>
      </c>
      <c r="B33" s="14">
        <v>0.16809110936178176</v>
      </c>
      <c r="C33" s="14">
        <f t="shared" si="0"/>
        <v>16.479520525664878</v>
      </c>
      <c r="D33" s="20">
        <f t="shared" si="1"/>
        <v>13.842797241558497</v>
      </c>
      <c r="E33" s="20">
        <f t="shared" si="2"/>
        <v>0.9887712315398927</v>
      </c>
      <c r="F33" s="20">
        <f t="shared" si="3"/>
        <v>0.8305678344935099</v>
      </c>
      <c r="G33" s="20">
        <f t="shared" si="4"/>
        <v>0.06525890128163292</v>
      </c>
      <c r="H33" s="20">
        <f t="shared" si="5"/>
        <v>0.004152839172467549</v>
      </c>
      <c r="I33" s="20">
        <f t="shared" si="6"/>
        <v>0.0001483156847309839</v>
      </c>
      <c r="J33" s="20">
        <f t="shared" si="7"/>
        <v>0.5813974841454568</v>
      </c>
      <c r="K33" s="20">
        <f t="shared" si="8"/>
        <v>0.015128199842560358</v>
      </c>
      <c r="L33" s="20">
        <f t="shared" si="9"/>
        <v>0.07613538482857173</v>
      </c>
      <c r="M33" s="20">
        <f t="shared" si="10"/>
        <v>0.0055371188966233985</v>
      </c>
      <c r="N33" s="20">
        <f t="shared" si="11"/>
        <v>0.03806769241428586</v>
      </c>
      <c r="O33" s="20">
        <f t="shared" si="12"/>
        <v>0.0010382097931168875</v>
      </c>
      <c r="P33" s="20">
        <f t="shared" si="13"/>
        <v>0.052602629517922286</v>
      </c>
      <c r="Q33" s="20">
        <f t="shared" si="14"/>
        <v>0.0033123836256586407</v>
      </c>
      <c r="R33" s="20">
        <f t="shared" si="15"/>
        <v>0.8958267357751428</v>
      </c>
      <c r="S33" s="20">
        <f t="shared" si="16"/>
        <v>0.004301154857198533</v>
      </c>
      <c r="T33" s="20">
        <f t="shared" si="17"/>
        <v>0.5965256839880171</v>
      </c>
      <c r="U33" s="20">
        <f t="shared" si="18"/>
        <v>0.08167250372519512</v>
      </c>
      <c r="V33" s="20">
        <f t="shared" si="19"/>
        <v>0.03910590220740275</v>
      </c>
      <c r="W33" s="20">
        <f t="shared" si="20"/>
        <v>0.055915013143580924</v>
      </c>
      <c r="X33" s="20">
        <f t="shared" si="21"/>
        <v>0.055915013143580924</v>
      </c>
    </row>
    <row r="34" spans="1:24" ht="12.75">
      <c r="A34" t="s">
        <v>232</v>
      </c>
      <c r="B34" s="14">
        <v>161.9745013513645</v>
      </c>
      <c r="C34" s="14">
        <f t="shared" si="0"/>
        <v>15879.853073663186</v>
      </c>
      <c r="D34" s="20">
        <f t="shared" si="1"/>
        <v>13339.076581877076</v>
      </c>
      <c r="E34" s="20">
        <f t="shared" si="2"/>
        <v>952.7911844197911</v>
      </c>
      <c r="F34" s="20">
        <f t="shared" si="3"/>
        <v>800.3445949126245</v>
      </c>
      <c r="G34" s="20">
        <f t="shared" si="4"/>
        <v>62.88421817170621</v>
      </c>
      <c r="H34" s="20">
        <f t="shared" si="5"/>
        <v>4.001722974563123</v>
      </c>
      <c r="I34" s="20">
        <f t="shared" si="6"/>
        <v>0.14291867766296867</v>
      </c>
      <c r="J34" s="20">
        <f t="shared" si="7"/>
        <v>560.2412164388372</v>
      </c>
      <c r="K34" s="20">
        <f t="shared" si="8"/>
        <v>14.577705121622804</v>
      </c>
      <c r="L34" s="20">
        <f t="shared" si="9"/>
        <v>73.36492120032392</v>
      </c>
      <c r="M34" s="20">
        <f t="shared" si="10"/>
        <v>5.33563063275083</v>
      </c>
      <c r="N34" s="20">
        <f t="shared" si="11"/>
        <v>36.68246060016196</v>
      </c>
      <c r="O34" s="20">
        <f t="shared" si="12"/>
        <v>1.0004307436407807</v>
      </c>
      <c r="P34" s="20">
        <f t="shared" si="13"/>
        <v>50.68849101113289</v>
      </c>
      <c r="Q34" s="20">
        <f t="shared" si="14"/>
        <v>3.1918504678063</v>
      </c>
      <c r="R34" s="20">
        <f t="shared" si="15"/>
        <v>863.2288130843308</v>
      </c>
      <c r="S34" s="20">
        <f t="shared" si="16"/>
        <v>4.144641652226091</v>
      </c>
      <c r="T34" s="20">
        <f t="shared" si="17"/>
        <v>574.81892156046</v>
      </c>
      <c r="U34" s="20">
        <f t="shared" si="18"/>
        <v>78.70055183307475</v>
      </c>
      <c r="V34" s="20">
        <f t="shared" si="19"/>
        <v>37.68289134380274</v>
      </c>
      <c r="W34" s="20">
        <f t="shared" si="20"/>
        <v>53.88034147893919</v>
      </c>
      <c r="X34" s="20">
        <f t="shared" si="21"/>
        <v>53.88034147893919</v>
      </c>
    </row>
    <row r="35" spans="1:24" ht="12.75">
      <c r="A35" t="s">
        <v>233</v>
      </c>
      <c r="B35" s="14">
        <v>12.671207651180083</v>
      </c>
      <c r="C35" s="14">
        <f t="shared" si="0"/>
        <v>1242.275259919616</v>
      </c>
      <c r="D35" s="20">
        <f t="shared" si="1"/>
        <v>1043.5112183324775</v>
      </c>
      <c r="E35" s="20">
        <f t="shared" si="2"/>
        <v>74.53651559517697</v>
      </c>
      <c r="F35" s="20">
        <f t="shared" si="3"/>
        <v>62.61067309994865</v>
      </c>
      <c r="G35" s="20">
        <f t="shared" si="4"/>
        <v>4.919410029281679</v>
      </c>
      <c r="H35" s="20">
        <f t="shared" si="5"/>
        <v>0.3130533654997432</v>
      </c>
      <c r="I35" s="20">
        <f t="shared" si="6"/>
        <v>0.011180477339276544</v>
      </c>
      <c r="J35" s="20">
        <f t="shared" si="7"/>
        <v>43.827471169964056</v>
      </c>
      <c r="K35" s="20">
        <f t="shared" si="8"/>
        <v>1.1404086886062075</v>
      </c>
      <c r="L35" s="20">
        <f t="shared" si="9"/>
        <v>5.739311700828626</v>
      </c>
      <c r="M35" s="20">
        <f t="shared" si="10"/>
        <v>0.41740448733299096</v>
      </c>
      <c r="N35" s="20">
        <f t="shared" si="11"/>
        <v>2.869655850414313</v>
      </c>
      <c r="O35" s="20">
        <f t="shared" si="12"/>
        <v>0.07826334137493582</v>
      </c>
      <c r="P35" s="20">
        <f t="shared" si="13"/>
        <v>3.9653426296634144</v>
      </c>
      <c r="Q35" s="20">
        <f t="shared" si="14"/>
        <v>0.24969732724384283</v>
      </c>
      <c r="R35" s="20">
        <f t="shared" si="15"/>
        <v>67.53008312923033</v>
      </c>
      <c r="S35" s="20">
        <f t="shared" si="16"/>
        <v>0.32423384283901974</v>
      </c>
      <c r="T35" s="20">
        <f t="shared" si="17"/>
        <v>44.967879858570264</v>
      </c>
      <c r="U35" s="20">
        <f t="shared" si="18"/>
        <v>6.156716188161617</v>
      </c>
      <c r="V35" s="20">
        <f t="shared" si="19"/>
        <v>2.9479191917892487</v>
      </c>
      <c r="W35" s="20">
        <f t="shared" si="20"/>
        <v>4.215039956907257</v>
      </c>
      <c r="X35" s="20">
        <f t="shared" si="21"/>
        <v>4.215039956907257</v>
      </c>
    </row>
    <row r="36" spans="1:24" ht="12.75">
      <c r="A36" t="s">
        <v>234</v>
      </c>
      <c r="B36" s="14">
        <v>0</v>
      </c>
      <c r="C36" s="14">
        <f t="shared" si="0"/>
        <v>0</v>
      </c>
      <c r="D36" s="20">
        <f t="shared" si="1"/>
        <v>0</v>
      </c>
      <c r="E36" s="20">
        <f t="shared" si="2"/>
        <v>0</v>
      </c>
      <c r="F36" s="20">
        <f t="shared" si="3"/>
        <v>0</v>
      </c>
      <c r="G36" s="20">
        <f t="shared" si="4"/>
        <v>0</v>
      </c>
      <c r="H36" s="20">
        <f t="shared" si="5"/>
        <v>0</v>
      </c>
      <c r="I36" s="20">
        <f t="shared" si="6"/>
        <v>0</v>
      </c>
      <c r="J36" s="20">
        <f t="shared" si="7"/>
        <v>0</v>
      </c>
      <c r="K36" s="20">
        <f t="shared" si="8"/>
        <v>0</v>
      </c>
      <c r="L36" s="20">
        <f t="shared" si="9"/>
        <v>0</v>
      </c>
      <c r="M36" s="20">
        <f t="shared" si="10"/>
        <v>0</v>
      </c>
      <c r="N36" s="20">
        <f t="shared" si="11"/>
        <v>0</v>
      </c>
      <c r="O36" s="20">
        <f t="shared" si="12"/>
        <v>0</v>
      </c>
      <c r="P36" s="20">
        <f t="shared" si="13"/>
        <v>0</v>
      </c>
      <c r="Q36" s="20">
        <f t="shared" si="14"/>
        <v>0</v>
      </c>
      <c r="R36" s="20">
        <f t="shared" si="15"/>
        <v>0</v>
      </c>
      <c r="S36" s="20">
        <f t="shared" si="16"/>
        <v>0</v>
      </c>
      <c r="T36" s="20">
        <f t="shared" si="17"/>
        <v>0</v>
      </c>
      <c r="U36" s="20">
        <f t="shared" si="18"/>
        <v>0</v>
      </c>
      <c r="V36" s="20">
        <f t="shared" si="19"/>
        <v>0</v>
      </c>
      <c r="W36" s="20">
        <f t="shared" si="20"/>
        <v>0</v>
      </c>
      <c r="X36" s="20">
        <f t="shared" si="21"/>
        <v>0</v>
      </c>
    </row>
    <row r="37" spans="1:24" ht="12.75">
      <c r="A37" t="s">
        <v>235</v>
      </c>
      <c r="B37" s="14">
        <v>90.29390233803747</v>
      </c>
      <c r="C37" s="14">
        <f aca="true" t="shared" si="22" ref="C37:C62">B37*10^5/1020</f>
        <v>8852.343366474262</v>
      </c>
      <c r="D37" s="20">
        <f aca="true" t="shared" si="23" ref="D37:D62">C37*0.84</f>
        <v>7435.96842783838</v>
      </c>
      <c r="E37" s="20">
        <f aca="true" t="shared" si="24" ref="E37:E62">C37*0.06</f>
        <v>531.1406019884557</v>
      </c>
      <c r="F37" s="20">
        <f aca="true" t="shared" si="25" ref="F37:F62">F$2*$D37/2000</f>
        <v>446.1581056703028</v>
      </c>
      <c r="G37" s="20">
        <f aca="true" t="shared" si="26" ref="G37:G62">G$2*$E37/2000</f>
        <v>35.05527973123808</v>
      </c>
      <c r="H37" s="20">
        <f aca="true" t="shared" si="27" ref="H37:H62">H$2*$D37/2000</f>
        <v>2.230790528351514</v>
      </c>
      <c r="I37" s="20">
        <f aca="true" t="shared" si="28" ref="I37:I62">I$2*$E37/2000</f>
        <v>0.07967109029826835</v>
      </c>
      <c r="J37" s="20">
        <f aca="true" t="shared" si="29" ref="J37:J62">J$2*$D37/2000</f>
        <v>312.31067396921196</v>
      </c>
      <c r="K37" s="20">
        <f aca="true" t="shared" si="30" ref="K37:K62">K$2*$E37/2000</f>
        <v>8.126451210423372</v>
      </c>
      <c r="L37" s="20">
        <f aca="true" t="shared" si="31" ref="L37:L62">L$2*$D37/2000</f>
        <v>40.89782635311109</v>
      </c>
      <c r="M37" s="20">
        <f aca="true" t="shared" si="32" ref="M37:M62">M$2*$E37/2000</f>
        <v>2.974387371135352</v>
      </c>
      <c r="N37" s="20">
        <f aca="true" t="shared" si="33" ref="N37:N62">N$2*$D37/2000</f>
        <v>20.448913176555546</v>
      </c>
      <c r="O37" s="20">
        <f aca="true" t="shared" si="34" ref="O37:O62">O$2*$E37/2000</f>
        <v>0.5576976320878786</v>
      </c>
      <c r="P37" s="20">
        <f aca="true" t="shared" si="35" ref="P37:P62">P$2*$D37/2000</f>
        <v>28.256680025785844</v>
      </c>
      <c r="Q37" s="20">
        <f aca="true" t="shared" si="36" ref="Q37:Q62">Q$2*$E37/2000</f>
        <v>1.7793210166613267</v>
      </c>
      <c r="R37" s="20">
        <f aca="true" t="shared" si="37" ref="R37:R62">F37+G37</f>
        <v>481.2133854015409</v>
      </c>
      <c r="S37" s="20">
        <f aca="true" t="shared" si="38" ref="S37:S62">H37+I37</f>
        <v>2.310461618649782</v>
      </c>
      <c r="T37" s="20">
        <f aca="true" t="shared" si="39" ref="T37:T62">J37+K37</f>
        <v>320.43712517963536</v>
      </c>
      <c r="U37" s="20">
        <f aca="true" t="shared" si="40" ref="U37:U62">L37+M37</f>
        <v>43.87221372424644</v>
      </c>
      <c r="V37" s="20">
        <f aca="true" t="shared" si="41" ref="V37:V62">N37+O37</f>
        <v>21.006610808643426</v>
      </c>
      <c r="W37" s="20">
        <f aca="true" t="shared" si="42" ref="W37:W62">P37+Q37</f>
        <v>30.03600104244717</v>
      </c>
      <c r="X37" s="20">
        <f aca="true" t="shared" si="43" ref="X37:X62">W37</f>
        <v>30.03600104244717</v>
      </c>
    </row>
    <row r="38" spans="1:24" ht="12.75">
      <c r="A38" t="s">
        <v>236</v>
      </c>
      <c r="B38" s="14">
        <v>64.6481728697178</v>
      </c>
      <c r="C38" s="14">
        <f t="shared" si="22"/>
        <v>6338.056163697823</v>
      </c>
      <c r="D38" s="20">
        <f t="shared" si="23"/>
        <v>5323.967177506171</v>
      </c>
      <c r="E38" s="20">
        <f t="shared" si="24"/>
        <v>380.28336982186937</v>
      </c>
      <c r="F38" s="20">
        <f t="shared" si="25"/>
        <v>319.43803065037025</v>
      </c>
      <c r="G38" s="20">
        <f t="shared" si="26"/>
        <v>25.09870240824338</v>
      </c>
      <c r="H38" s="20">
        <f t="shared" si="27"/>
        <v>1.597190153251851</v>
      </c>
      <c r="I38" s="20">
        <f t="shared" si="28"/>
        <v>0.05704250547328041</v>
      </c>
      <c r="J38" s="20">
        <f t="shared" si="29"/>
        <v>223.60662145525916</v>
      </c>
      <c r="K38" s="20">
        <f t="shared" si="30"/>
        <v>5.818335558274602</v>
      </c>
      <c r="L38" s="20">
        <f t="shared" si="31"/>
        <v>29.28181947628394</v>
      </c>
      <c r="M38" s="20">
        <f t="shared" si="32"/>
        <v>2.129586871002468</v>
      </c>
      <c r="N38" s="20">
        <f t="shared" si="33"/>
        <v>14.64090973814197</v>
      </c>
      <c r="O38" s="20">
        <f t="shared" si="34"/>
        <v>0.39929753831296283</v>
      </c>
      <c r="P38" s="20">
        <f t="shared" si="35"/>
        <v>20.231075274523445</v>
      </c>
      <c r="Q38" s="20">
        <f t="shared" si="36"/>
        <v>1.2739492889032624</v>
      </c>
      <c r="R38" s="20">
        <f t="shared" si="37"/>
        <v>344.5367330586136</v>
      </c>
      <c r="S38" s="20">
        <f t="shared" si="38"/>
        <v>1.6542326587251315</v>
      </c>
      <c r="T38" s="20">
        <f t="shared" si="39"/>
        <v>229.42495701353377</v>
      </c>
      <c r="U38" s="20">
        <f t="shared" si="40"/>
        <v>31.41140634728641</v>
      </c>
      <c r="V38" s="20">
        <f t="shared" si="41"/>
        <v>15.040207276454932</v>
      </c>
      <c r="W38" s="20">
        <f t="shared" si="42"/>
        <v>21.50502456342671</v>
      </c>
      <c r="X38" s="20">
        <f t="shared" si="43"/>
        <v>21.50502456342671</v>
      </c>
    </row>
    <row r="39" spans="1:24" ht="12.75">
      <c r="A39" t="s">
        <v>237</v>
      </c>
      <c r="B39" s="14">
        <v>9.28353942307908</v>
      </c>
      <c r="C39" s="14">
        <f t="shared" si="22"/>
        <v>910.1509238312824</v>
      </c>
      <c r="D39" s="20">
        <f t="shared" si="23"/>
        <v>764.5267760182771</v>
      </c>
      <c r="E39" s="20">
        <f t="shared" si="24"/>
        <v>54.60905542987694</v>
      </c>
      <c r="F39" s="20">
        <f t="shared" si="25"/>
        <v>45.87160656109663</v>
      </c>
      <c r="G39" s="20">
        <f t="shared" si="26"/>
        <v>3.604197658371878</v>
      </c>
      <c r="H39" s="20">
        <f t="shared" si="27"/>
        <v>0.22935803280548314</v>
      </c>
      <c r="I39" s="20">
        <f t="shared" si="28"/>
        <v>0.00819135831448154</v>
      </c>
      <c r="J39" s="20">
        <f t="shared" si="29"/>
        <v>32.11012459276764</v>
      </c>
      <c r="K39" s="20">
        <f t="shared" si="30"/>
        <v>0.8355185480771172</v>
      </c>
      <c r="L39" s="20">
        <f t="shared" si="31"/>
        <v>4.204897268100525</v>
      </c>
      <c r="M39" s="20">
        <f t="shared" si="32"/>
        <v>0.30581071040731084</v>
      </c>
      <c r="N39" s="20">
        <f t="shared" si="33"/>
        <v>2.1024486340502624</v>
      </c>
      <c r="O39" s="20">
        <f t="shared" si="34"/>
        <v>0.05733950820137079</v>
      </c>
      <c r="P39" s="20">
        <f t="shared" si="35"/>
        <v>2.9052017488694526</v>
      </c>
      <c r="Q39" s="20">
        <f t="shared" si="36"/>
        <v>0.18294033569008775</v>
      </c>
      <c r="R39" s="20">
        <f t="shared" si="37"/>
        <v>49.47580421946851</v>
      </c>
      <c r="S39" s="20">
        <f t="shared" si="38"/>
        <v>0.23754939111996468</v>
      </c>
      <c r="T39" s="20">
        <f t="shared" si="39"/>
        <v>32.94564314084476</v>
      </c>
      <c r="U39" s="20">
        <f t="shared" si="40"/>
        <v>4.510707978507836</v>
      </c>
      <c r="V39" s="20">
        <f t="shared" si="41"/>
        <v>2.1597881422516334</v>
      </c>
      <c r="W39" s="20">
        <f t="shared" si="42"/>
        <v>3.08814208455954</v>
      </c>
      <c r="X39" s="20">
        <f t="shared" si="43"/>
        <v>3.08814208455954</v>
      </c>
    </row>
    <row r="40" spans="1:24" ht="12.75">
      <c r="A40" t="s">
        <v>238</v>
      </c>
      <c r="B40" s="14">
        <v>383.8531779418149</v>
      </c>
      <c r="C40" s="14">
        <f t="shared" si="22"/>
        <v>37632.6645040995</v>
      </c>
      <c r="D40" s="20">
        <f t="shared" si="23"/>
        <v>31611.438183443577</v>
      </c>
      <c r="E40" s="20">
        <f t="shared" si="24"/>
        <v>2257.95987024597</v>
      </c>
      <c r="F40" s="20">
        <f t="shared" si="25"/>
        <v>1896.6862910066147</v>
      </c>
      <c r="G40" s="20">
        <f t="shared" si="26"/>
        <v>149.02535143623402</v>
      </c>
      <c r="H40" s="20">
        <f t="shared" si="27"/>
        <v>9.483431455033072</v>
      </c>
      <c r="I40" s="20">
        <f t="shared" si="28"/>
        <v>0.3386939805368955</v>
      </c>
      <c r="J40" s="20">
        <f t="shared" si="29"/>
        <v>1327.6804037046302</v>
      </c>
      <c r="K40" s="20">
        <f t="shared" si="30"/>
        <v>34.54678601476334</v>
      </c>
      <c r="L40" s="20">
        <f t="shared" si="31"/>
        <v>173.86291000893968</v>
      </c>
      <c r="M40" s="20">
        <f t="shared" si="32"/>
        <v>12.64457527337743</v>
      </c>
      <c r="N40" s="20">
        <f t="shared" si="33"/>
        <v>86.93145500446984</v>
      </c>
      <c r="O40" s="20">
        <f t="shared" si="34"/>
        <v>2.370857863758268</v>
      </c>
      <c r="P40" s="20">
        <f t="shared" si="35"/>
        <v>120.12346509708559</v>
      </c>
      <c r="Q40" s="20">
        <f t="shared" si="36"/>
        <v>7.564165565323998</v>
      </c>
      <c r="R40" s="20">
        <f t="shared" si="37"/>
        <v>2045.7116424428486</v>
      </c>
      <c r="S40" s="20">
        <f t="shared" si="38"/>
        <v>9.822125435569967</v>
      </c>
      <c r="T40" s="20">
        <f t="shared" si="39"/>
        <v>1362.2271897193934</v>
      </c>
      <c r="U40" s="20">
        <f t="shared" si="40"/>
        <v>186.5074852823171</v>
      </c>
      <c r="V40" s="20">
        <f t="shared" si="41"/>
        <v>89.30231286822811</v>
      </c>
      <c r="W40" s="20">
        <f t="shared" si="42"/>
        <v>127.68763066240959</v>
      </c>
      <c r="X40" s="20">
        <f t="shared" si="43"/>
        <v>127.68763066240959</v>
      </c>
    </row>
    <row r="41" spans="1:24" ht="12.75">
      <c r="A41" t="s">
        <v>239</v>
      </c>
      <c r="B41" s="14">
        <v>50.113593042648475</v>
      </c>
      <c r="C41" s="14">
        <f t="shared" si="22"/>
        <v>4913.097357122399</v>
      </c>
      <c r="D41" s="20">
        <f t="shared" si="23"/>
        <v>4127.001779982816</v>
      </c>
      <c r="E41" s="20">
        <f t="shared" si="24"/>
        <v>294.78584142734394</v>
      </c>
      <c r="F41" s="20">
        <f t="shared" si="25"/>
        <v>247.62010679896895</v>
      </c>
      <c r="G41" s="20">
        <f t="shared" si="26"/>
        <v>19.455865534204698</v>
      </c>
      <c r="H41" s="20">
        <f t="shared" si="27"/>
        <v>1.2381005339948448</v>
      </c>
      <c r="I41" s="20">
        <f t="shared" si="28"/>
        <v>0.04421787621410159</v>
      </c>
      <c r="J41" s="20">
        <f t="shared" si="29"/>
        <v>173.33407475927825</v>
      </c>
      <c r="K41" s="20">
        <f t="shared" si="30"/>
        <v>4.510223373838363</v>
      </c>
      <c r="L41" s="20">
        <f t="shared" si="31"/>
        <v>22.698509789905486</v>
      </c>
      <c r="M41" s="20">
        <f t="shared" si="32"/>
        <v>1.650800711993126</v>
      </c>
      <c r="N41" s="20">
        <f t="shared" si="33"/>
        <v>11.349254894952743</v>
      </c>
      <c r="O41" s="20">
        <f t="shared" si="34"/>
        <v>0.3095251334987112</v>
      </c>
      <c r="P41" s="20">
        <f t="shared" si="35"/>
        <v>15.682606763934698</v>
      </c>
      <c r="Q41" s="20">
        <f t="shared" si="36"/>
        <v>0.9875325687816022</v>
      </c>
      <c r="R41" s="20">
        <f t="shared" si="37"/>
        <v>267.07597233317364</v>
      </c>
      <c r="S41" s="20">
        <f t="shared" si="38"/>
        <v>1.2823184102089464</v>
      </c>
      <c r="T41" s="20">
        <f t="shared" si="39"/>
        <v>177.8442981331166</v>
      </c>
      <c r="U41" s="20">
        <f t="shared" si="40"/>
        <v>24.349310501898614</v>
      </c>
      <c r="V41" s="20">
        <f t="shared" si="41"/>
        <v>11.658780028451455</v>
      </c>
      <c r="W41" s="20">
        <f t="shared" si="42"/>
        <v>16.6701393327163</v>
      </c>
      <c r="X41" s="20">
        <f t="shared" si="43"/>
        <v>16.6701393327163</v>
      </c>
    </row>
    <row r="42" spans="1:24" ht="12.75">
      <c r="A42" t="s">
        <v>240</v>
      </c>
      <c r="B42" s="14">
        <v>5.933066219604317</v>
      </c>
      <c r="C42" s="14">
        <f t="shared" si="22"/>
        <v>581.673158784737</v>
      </c>
      <c r="D42" s="20">
        <f t="shared" si="23"/>
        <v>488.60545337917904</v>
      </c>
      <c r="E42" s="20">
        <f t="shared" si="24"/>
        <v>34.900389527084215</v>
      </c>
      <c r="F42" s="20">
        <f t="shared" si="25"/>
        <v>29.31632720275074</v>
      </c>
      <c r="G42" s="20">
        <f t="shared" si="26"/>
        <v>2.3034257087875583</v>
      </c>
      <c r="H42" s="20">
        <f t="shared" si="27"/>
        <v>0.1465816360137537</v>
      </c>
      <c r="I42" s="20">
        <f t="shared" si="28"/>
        <v>0.005235058429062632</v>
      </c>
      <c r="J42" s="20">
        <f t="shared" si="29"/>
        <v>20.52142904192552</v>
      </c>
      <c r="K42" s="20">
        <f t="shared" si="30"/>
        <v>0.5339759597643886</v>
      </c>
      <c r="L42" s="20">
        <f t="shared" si="31"/>
        <v>2.6873299935854846</v>
      </c>
      <c r="M42" s="20">
        <f t="shared" si="32"/>
        <v>0.1954421813516716</v>
      </c>
      <c r="N42" s="20">
        <f t="shared" si="33"/>
        <v>1.3436649967927423</v>
      </c>
      <c r="O42" s="20">
        <f t="shared" si="34"/>
        <v>0.036645409003438434</v>
      </c>
      <c r="P42" s="20">
        <f t="shared" si="35"/>
        <v>1.8567007228408803</v>
      </c>
      <c r="Q42" s="20">
        <f t="shared" si="36"/>
        <v>0.11691630491573213</v>
      </c>
      <c r="R42" s="20">
        <f t="shared" si="37"/>
        <v>31.6197529115383</v>
      </c>
      <c r="S42" s="20">
        <f t="shared" si="38"/>
        <v>0.15181669444281634</v>
      </c>
      <c r="T42" s="20">
        <f t="shared" si="39"/>
        <v>21.055405001689905</v>
      </c>
      <c r="U42" s="20">
        <f t="shared" si="40"/>
        <v>2.8827721749371564</v>
      </c>
      <c r="V42" s="20">
        <f t="shared" si="41"/>
        <v>1.3803104057961808</v>
      </c>
      <c r="W42" s="20">
        <f t="shared" si="42"/>
        <v>1.9736170277566125</v>
      </c>
      <c r="X42" s="20">
        <f t="shared" si="43"/>
        <v>1.9736170277566125</v>
      </c>
    </row>
    <row r="43" spans="1:24" ht="12.75">
      <c r="A43" t="s">
        <v>241</v>
      </c>
      <c r="B43" s="14">
        <v>141.83429716453801</v>
      </c>
      <c r="C43" s="14">
        <f t="shared" si="22"/>
        <v>13905.323251425296</v>
      </c>
      <c r="D43" s="20">
        <f t="shared" si="23"/>
        <v>11680.471531197249</v>
      </c>
      <c r="E43" s="20">
        <f t="shared" si="24"/>
        <v>834.3193950855177</v>
      </c>
      <c r="F43" s="20">
        <f t="shared" si="25"/>
        <v>700.828291871835</v>
      </c>
      <c r="G43" s="20">
        <f t="shared" si="26"/>
        <v>55.06508007564417</v>
      </c>
      <c r="H43" s="20">
        <f t="shared" si="27"/>
        <v>3.5041414593591744</v>
      </c>
      <c r="I43" s="20">
        <f t="shared" si="28"/>
        <v>0.12514790926282765</v>
      </c>
      <c r="J43" s="20">
        <f t="shared" si="29"/>
        <v>490.57980431028443</v>
      </c>
      <c r="K43" s="20">
        <f t="shared" si="30"/>
        <v>12.765086744808421</v>
      </c>
      <c r="L43" s="20">
        <f t="shared" si="31"/>
        <v>64.24259342158487</v>
      </c>
      <c r="M43" s="20">
        <f t="shared" si="32"/>
        <v>4.672188612478899</v>
      </c>
      <c r="N43" s="20">
        <f t="shared" si="33"/>
        <v>32.121296710792436</v>
      </c>
      <c r="O43" s="20">
        <f t="shared" si="34"/>
        <v>0.8760353648397936</v>
      </c>
      <c r="P43" s="20">
        <f t="shared" si="35"/>
        <v>44.38579181854954</v>
      </c>
      <c r="Q43" s="20">
        <f t="shared" si="36"/>
        <v>2.7949699735364844</v>
      </c>
      <c r="R43" s="20">
        <f t="shared" si="37"/>
        <v>755.8933719474791</v>
      </c>
      <c r="S43" s="20">
        <f t="shared" si="38"/>
        <v>3.6292893686220022</v>
      </c>
      <c r="T43" s="20">
        <f t="shared" si="39"/>
        <v>503.34489105509283</v>
      </c>
      <c r="U43" s="20">
        <f t="shared" si="40"/>
        <v>68.91478203406378</v>
      </c>
      <c r="V43" s="20">
        <f t="shared" si="41"/>
        <v>32.99733207563223</v>
      </c>
      <c r="W43" s="20">
        <f t="shared" si="42"/>
        <v>47.180761792086024</v>
      </c>
      <c r="X43" s="20">
        <f t="shared" si="43"/>
        <v>47.180761792086024</v>
      </c>
    </row>
    <row r="44" spans="1:24" ht="12.75">
      <c r="A44" t="s">
        <v>242</v>
      </c>
      <c r="B44" s="14">
        <v>14.943999186385167</v>
      </c>
      <c r="C44" s="14">
        <f t="shared" si="22"/>
        <v>1465.0979594495261</v>
      </c>
      <c r="D44" s="20">
        <f t="shared" si="23"/>
        <v>1230.6822859376018</v>
      </c>
      <c r="E44" s="20">
        <f t="shared" si="24"/>
        <v>87.90587756697157</v>
      </c>
      <c r="F44" s="20">
        <f t="shared" si="25"/>
        <v>73.84093715625612</v>
      </c>
      <c r="G44" s="20">
        <f t="shared" si="26"/>
        <v>5.801787919420123</v>
      </c>
      <c r="H44" s="20">
        <f t="shared" si="27"/>
        <v>0.3692046857812806</v>
      </c>
      <c r="I44" s="20">
        <f t="shared" si="28"/>
        <v>0.013185881635045735</v>
      </c>
      <c r="J44" s="20">
        <f t="shared" si="29"/>
        <v>51.68865600937928</v>
      </c>
      <c r="K44" s="20">
        <f t="shared" si="30"/>
        <v>1.344959926774665</v>
      </c>
      <c r="L44" s="20">
        <f t="shared" si="31"/>
        <v>6.76875257265681</v>
      </c>
      <c r="M44" s="20">
        <f t="shared" si="32"/>
        <v>0.4922729143750407</v>
      </c>
      <c r="N44" s="20">
        <f t="shared" si="33"/>
        <v>3.384376286328405</v>
      </c>
      <c r="O44" s="20">
        <f t="shared" si="34"/>
        <v>0.09230117144532016</v>
      </c>
      <c r="P44" s="20">
        <f t="shared" si="35"/>
        <v>4.676592686562887</v>
      </c>
      <c r="Q44" s="20">
        <f t="shared" si="36"/>
        <v>0.2944846898493548</v>
      </c>
      <c r="R44" s="20">
        <f t="shared" si="37"/>
        <v>79.64272507567624</v>
      </c>
      <c r="S44" s="20">
        <f t="shared" si="38"/>
        <v>0.3823905674163263</v>
      </c>
      <c r="T44" s="20">
        <f t="shared" si="39"/>
        <v>53.03361593615394</v>
      </c>
      <c r="U44" s="20">
        <f t="shared" si="40"/>
        <v>7.2610254870318505</v>
      </c>
      <c r="V44" s="20">
        <f t="shared" si="41"/>
        <v>3.476677457773725</v>
      </c>
      <c r="W44" s="20">
        <f t="shared" si="42"/>
        <v>4.971077376412242</v>
      </c>
      <c r="X44" s="20">
        <f t="shared" si="43"/>
        <v>4.971077376412242</v>
      </c>
    </row>
    <row r="45" spans="1:24" ht="12.75">
      <c r="A45" t="s">
        <v>243</v>
      </c>
      <c r="B45" s="14">
        <v>15.815878449649208</v>
      </c>
      <c r="C45" s="14">
        <f t="shared" si="22"/>
        <v>1550.5763185930596</v>
      </c>
      <c r="D45" s="20">
        <f t="shared" si="23"/>
        <v>1302.48410761817</v>
      </c>
      <c r="E45" s="20">
        <f t="shared" si="24"/>
        <v>93.03457911558357</v>
      </c>
      <c r="F45" s="20">
        <f t="shared" si="25"/>
        <v>78.1490464570902</v>
      </c>
      <c r="G45" s="20">
        <f t="shared" si="26"/>
        <v>6.140282221628516</v>
      </c>
      <c r="H45" s="20">
        <f t="shared" si="27"/>
        <v>0.390745232285451</v>
      </c>
      <c r="I45" s="20">
        <f t="shared" si="28"/>
        <v>0.013955186867337535</v>
      </c>
      <c r="J45" s="20">
        <f t="shared" si="29"/>
        <v>54.70433251996314</v>
      </c>
      <c r="K45" s="20">
        <f t="shared" si="30"/>
        <v>1.4234290604684285</v>
      </c>
      <c r="L45" s="20">
        <f t="shared" si="31"/>
        <v>7.163662591899934</v>
      </c>
      <c r="M45" s="20">
        <f t="shared" si="32"/>
        <v>0.5209936430472679</v>
      </c>
      <c r="N45" s="20">
        <f t="shared" si="33"/>
        <v>3.581831295949967</v>
      </c>
      <c r="O45" s="20">
        <f t="shared" si="34"/>
        <v>0.09768630807136275</v>
      </c>
      <c r="P45" s="20">
        <f t="shared" si="35"/>
        <v>4.949439608949046</v>
      </c>
      <c r="Q45" s="20">
        <f t="shared" si="36"/>
        <v>0.311665840037205</v>
      </c>
      <c r="R45" s="20">
        <f t="shared" si="37"/>
        <v>84.2893286787187</v>
      </c>
      <c r="S45" s="20">
        <f t="shared" si="38"/>
        <v>0.40470041915278854</v>
      </c>
      <c r="T45" s="20">
        <f t="shared" si="39"/>
        <v>56.12776158043157</v>
      </c>
      <c r="U45" s="20">
        <f t="shared" si="40"/>
        <v>7.684656234947202</v>
      </c>
      <c r="V45" s="20">
        <f t="shared" si="41"/>
        <v>3.6795176040213295</v>
      </c>
      <c r="W45" s="20">
        <f t="shared" si="42"/>
        <v>5.2611054489862505</v>
      </c>
      <c r="X45" s="20">
        <f t="shared" si="43"/>
        <v>5.2611054489862505</v>
      </c>
    </row>
    <row r="46" spans="1:24" ht="12.75">
      <c r="A46" t="s">
        <v>244</v>
      </c>
      <c r="B46" s="14">
        <v>52.13696879674997</v>
      </c>
      <c r="C46" s="14">
        <f t="shared" si="22"/>
        <v>5111.4675290931345</v>
      </c>
      <c r="D46" s="20">
        <f t="shared" si="23"/>
        <v>4293.632724438233</v>
      </c>
      <c r="E46" s="20">
        <f t="shared" si="24"/>
        <v>306.68805174558804</v>
      </c>
      <c r="F46" s="20">
        <f t="shared" si="25"/>
        <v>257.617963466294</v>
      </c>
      <c r="G46" s="20">
        <f t="shared" si="26"/>
        <v>20.241411415208812</v>
      </c>
      <c r="H46" s="20">
        <f t="shared" si="27"/>
        <v>1.2880898173314697</v>
      </c>
      <c r="I46" s="20">
        <f t="shared" si="28"/>
        <v>0.04600320776183821</v>
      </c>
      <c r="J46" s="20">
        <f t="shared" si="29"/>
        <v>180.33257442640578</v>
      </c>
      <c r="K46" s="20">
        <f t="shared" si="30"/>
        <v>4.692327191707498</v>
      </c>
      <c r="L46" s="20">
        <f t="shared" si="31"/>
        <v>23.614979984410283</v>
      </c>
      <c r="M46" s="20">
        <f t="shared" si="32"/>
        <v>1.7174530897752929</v>
      </c>
      <c r="N46" s="20">
        <f t="shared" si="33"/>
        <v>11.807489992205142</v>
      </c>
      <c r="O46" s="20">
        <f t="shared" si="34"/>
        <v>0.32202245433286747</v>
      </c>
      <c r="P46" s="20">
        <f t="shared" si="35"/>
        <v>16.315804352865282</v>
      </c>
      <c r="Q46" s="20">
        <f t="shared" si="36"/>
        <v>1.02740497334772</v>
      </c>
      <c r="R46" s="20">
        <f t="shared" si="37"/>
        <v>277.8593748815028</v>
      </c>
      <c r="S46" s="20">
        <f t="shared" si="38"/>
        <v>1.3340930250933078</v>
      </c>
      <c r="T46" s="20">
        <f t="shared" si="39"/>
        <v>185.0249016181133</v>
      </c>
      <c r="U46" s="20">
        <f t="shared" si="40"/>
        <v>25.332433074185577</v>
      </c>
      <c r="V46" s="20">
        <f t="shared" si="41"/>
        <v>12.129512446538008</v>
      </c>
      <c r="W46" s="20">
        <f t="shared" si="42"/>
        <v>17.343209326213003</v>
      </c>
      <c r="X46" s="20">
        <f t="shared" si="43"/>
        <v>17.343209326213003</v>
      </c>
    </row>
    <row r="47" spans="1:24" ht="12.75">
      <c r="A47" t="s">
        <v>245</v>
      </c>
      <c r="B47" s="14">
        <v>100.3936984487342</v>
      </c>
      <c r="C47" s="14">
        <f t="shared" si="22"/>
        <v>9842.519455758254</v>
      </c>
      <c r="D47" s="20">
        <f t="shared" si="23"/>
        <v>8267.716342836933</v>
      </c>
      <c r="E47" s="20">
        <f t="shared" si="24"/>
        <v>590.5511673454953</v>
      </c>
      <c r="F47" s="20">
        <f t="shared" si="25"/>
        <v>496.062980570216</v>
      </c>
      <c r="G47" s="20">
        <f t="shared" si="26"/>
        <v>38.97637704480269</v>
      </c>
      <c r="H47" s="20">
        <f t="shared" si="27"/>
        <v>2.4803149028510796</v>
      </c>
      <c r="I47" s="20">
        <f t="shared" si="28"/>
        <v>0.0885826751018243</v>
      </c>
      <c r="J47" s="20">
        <f t="shared" si="29"/>
        <v>347.2440863991512</v>
      </c>
      <c r="K47" s="20">
        <f t="shared" si="30"/>
        <v>9.035432860386077</v>
      </c>
      <c r="L47" s="20">
        <f t="shared" si="31"/>
        <v>45.47243988560313</v>
      </c>
      <c r="M47" s="20">
        <f t="shared" si="32"/>
        <v>3.3070865371347735</v>
      </c>
      <c r="N47" s="20">
        <f t="shared" si="33"/>
        <v>22.736219942801565</v>
      </c>
      <c r="O47" s="20">
        <f t="shared" si="34"/>
        <v>0.62007872571277</v>
      </c>
      <c r="P47" s="20">
        <f t="shared" si="35"/>
        <v>31.417322102780346</v>
      </c>
      <c r="Q47" s="20">
        <f t="shared" si="36"/>
        <v>1.9783464106074093</v>
      </c>
      <c r="R47" s="20">
        <f t="shared" si="37"/>
        <v>535.0393576150186</v>
      </c>
      <c r="S47" s="20">
        <f t="shared" si="38"/>
        <v>2.568897577952904</v>
      </c>
      <c r="T47" s="20">
        <f t="shared" si="39"/>
        <v>356.27951925953727</v>
      </c>
      <c r="U47" s="20">
        <f t="shared" si="40"/>
        <v>48.7795264227379</v>
      </c>
      <c r="V47" s="20">
        <f t="shared" si="41"/>
        <v>23.356298668514334</v>
      </c>
      <c r="W47" s="20">
        <f t="shared" si="42"/>
        <v>33.395668513387754</v>
      </c>
      <c r="X47" s="20">
        <f t="shared" si="43"/>
        <v>33.395668513387754</v>
      </c>
    </row>
    <row r="48" spans="1:24" ht="12.75">
      <c r="A48" t="s">
        <v>246</v>
      </c>
      <c r="B48" s="14">
        <v>6.580280402196078</v>
      </c>
      <c r="C48" s="14">
        <f t="shared" si="22"/>
        <v>645.1255296270665</v>
      </c>
      <c r="D48" s="20">
        <f t="shared" si="23"/>
        <v>541.9054448867358</v>
      </c>
      <c r="E48" s="20">
        <f t="shared" si="24"/>
        <v>38.70753177762399</v>
      </c>
      <c r="F48" s="20">
        <f t="shared" si="25"/>
        <v>32.514326693204154</v>
      </c>
      <c r="G48" s="20">
        <f t="shared" si="26"/>
        <v>2.5546970973231833</v>
      </c>
      <c r="H48" s="20">
        <f t="shared" si="27"/>
        <v>0.16257163346602074</v>
      </c>
      <c r="I48" s="20">
        <f t="shared" si="28"/>
        <v>0.005806129766643599</v>
      </c>
      <c r="J48" s="20">
        <f t="shared" si="29"/>
        <v>22.760028685242904</v>
      </c>
      <c r="K48" s="20">
        <f t="shared" si="30"/>
        <v>0.5922252361976471</v>
      </c>
      <c r="L48" s="20">
        <f t="shared" si="31"/>
        <v>2.980479946877047</v>
      </c>
      <c r="M48" s="20">
        <f t="shared" si="32"/>
        <v>0.21676217795469435</v>
      </c>
      <c r="N48" s="20">
        <f t="shared" si="33"/>
        <v>1.4902399734385234</v>
      </c>
      <c r="O48" s="20">
        <f t="shared" si="34"/>
        <v>0.040642908366505186</v>
      </c>
      <c r="P48" s="20">
        <f t="shared" si="35"/>
        <v>2.059240690569596</v>
      </c>
      <c r="Q48" s="20">
        <f t="shared" si="36"/>
        <v>0.1296702314550404</v>
      </c>
      <c r="R48" s="20">
        <f t="shared" si="37"/>
        <v>35.06902379052734</v>
      </c>
      <c r="S48" s="20">
        <f t="shared" si="38"/>
        <v>0.16837776323266435</v>
      </c>
      <c r="T48" s="20">
        <f t="shared" si="39"/>
        <v>23.35225392144055</v>
      </c>
      <c r="U48" s="20">
        <f t="shared" si="40"/>
        <v>3.197242124831741</v>
      </c>
      <c r="V48" s="20">
        <f t="shared" si="41"/>
        <v>1.5308828818050286</v>
      </c>
      <c r="W48" s="20">
        <f t="shared" si="42"/>
        <v>2.1889109220246366</v>
      </c>
      <c r="X48" s="20">
        <f t="shared" si="43"/>
        <v>2.1889109220246366</v>
      </c>
    </row>
    <row r="49" spans="1:24" ht="12.75">
      <c r="A49" t="s">
        <v>247</v>
      </c>
      <c r="B49" s="14">
        <v>46.01387665939602</v>
      </c>
      <c r="C49" s="14">
        <f t="shared" si="22"/>
        <v>4511.164378372159</v>
      </c>
      <c r="D49" s="20">
        <f t="shared" si="23"/>
        <v>3789.3780778326136</v>
      </c>
      <c r="E49" s="20">
        <f t="shared" si="24"/>
        <v>270.66986270232957</v>
      </c>
      <c r="F49" s="20">
        <f t="shared" si="25"/>
        <v>227.36268466995682</v>
      </c>
      <c r="G49" s="20">
        <f t="shared" si="26"/>
        <v>17.86421093835375</v>
      </c>
      <c r="H49" s="20">
        <f t="shared" si="27"/>
        <v>1.136813423349784</v>
      </c>
      <c r="I49" s="20">
        <f t="shared" si="28"/>
        <v>0.04060047940534943</v>
      </c>
      <c r="J49" s="20">
        <f t="shared" si="29"/>
        <v>159.15387926896975</v>
      </c>
      <c r="K49" s="20">
        <f t="shared" si="30"/>
        <v>4.141248899345642</v>
      </c>
      <c r="L49" s="20">
        <f t="shared" si="31"/>
        <v>20.841579428079374</v>
      </c>
      <c r="M49" s="20">
        <f t="shared" si="32"/>
        <v>1.5157512311330454</v>
      </c>
      <c r="N49" s="20">
        <f t="shared" si="33"/>
        <v>10.420789714039687</v>
      </c>
      <c r="O49" s="20">
        <f t="shared" si="34"/>
        <v>0.28420335583744605</v>
      </c>
      <c r="P49" s="20">
        <f t="shared" si="35"/>
        <v>14.399636695763931</v>
      </c>
      <c r="Q49" s="20">
        <f t="shared" si="36"/>
        <v>0.9067440400528041</v>
      </c>
      <c r="R49" s="20">
        <f t="shared" si="37"/>
        <v>245.22689560831057</v>
      </c>
      <c r="S49" s="20">
        <f t="shared" si="38"/>
        <v>1.1774139027551334</v>
      </c>
      <c r="T49" s="20">
        <f t="shared" si="39"/>
        <v>163.2951281683154</v>
      </c>
      <c r="U49" s="20">
        <f t="shared" si="40"/>
        <v>22.35733065921242</v>
      </c>
      <c r="V49" s="20">
        <f t="shared" si="41"/>
        <v>10.704993069877133</v>
      </c>
      <c r="W49" s="20">
        <f t="shared" si="42"/>
        <v>15.306380735816735</v>
      </c>
      <c r="X49" s="20">
        <f t="shared" si="43"/>
        <v>15.306380735816735</v>
      </c>
    </row>
    <row r="50" spans="1:24" ht="12.75">
      <c r="A50" t="s">
        <v>248</v>
      </c>
      <c r="B50" s="14">
        <v>0</v>
      </c>
      <c r="C50" s="14">
        <f t="shared" si="22"/>
        <v>0</v>
      </c>
      <c r="D50" s="20">
        <f t="shared" si="23"/>
        <v>0</v>
      </c>
      <c r="E50" s="20">
        <f t="shared" si="24"/>
        <v>0</v>
      </c>
      <c r="F50" s="20">
        <f t="shared" si="25"/>
        <v>0</v>
      </c>
      <c r="G50" s="20">
        <f t="shared" si="26"/>
        <v>0</v>
      </c>
      <c r="H50" s="20">
        <f t="shared" si="27"/>
        <v>0</v>
      </c>
      <c r="I50" s="20">
        <f t="shared" si="28"/>
        <v>0</v>
      </c>
      <c r="J50" s="20">
        <f t="shared" si="29"/>
        <v>0</v>
      </c>
      <c r="K50" s="20">
        <f t="shared" si="30"/>
        <v>0</v>
      </c>
      <c r="L50" s="20">
        <f t="shared" si="31"/>
        <v>0</v>
      </c>
      <c r="M50" s="20">
        <f t="shared" si="32"/>
        <v>0</v>
      </c>
      <c r="N50" s="20">
        <f t="shared" si="33"/>
        <v>0</v>
      </c>
      <c r="O50" s="20">
        <f t="shared" si="34"/>
        <v>0</v>
      </c>
      <c r="P50" s="20">
        <f t="shared" si="35"/>
        <v>0</v>
      </c>
      <c r="Q50" s="20">
        <f t="shared" si="36"/>
        <v>0</v>
      </c>
      <c r="R50" s="20">
        <f t="shared" si="37"/>
        <v>0</v>
      </c>
      <c r="S50" s="20">
        <f t="shared" si="38"/>
        <v>0</v>
      </c>
      <c r="T50" s="20">
        <f t="shared" si="39"/>
        <v>0</v>
      </c>
      <c r="U50" s="20">
        <f t="shared" si="40"/>
        <v>0</v>
      </c>
      <c r="V50" s="20">
        <f t="shared" si="41"/>
        <v>0</v>
      </c>
      <c r="W50" s="20">
        <f t="shared" si="42"/>
        <v>0</v>
      </c>
      <c r="X50" s="20">
        <f t="shared" si="43"/>
        <v>0</v>
      </c>
    </row>
    <row r="51" spans="1:24" ht="12.75">
      <c r="A51" t="s">
        <v>249</v>
      </c>
      <c r="B51" s="14">
        <v>0</v>
      </c>
      <c r="C51" s="14">
        <f t="shared" si="22"/>
        <v>0</v>
      </c>
      <c r="D51" s="20">
        <f t="shared" si="23"/>
        <v>0</v>
      </c>
      <c r="E51" s="20">
        <f t="shared" si="24"/>
        <v>0</v>
      </c>
      <c r="F51" s="20">
        <f t="shared" si="25"/>
        <v>0</v>
      </c>
      <c r="G51" s="20">
        <f t="shared" si="26"/>
        <v>0</v>
      </c>
      <c r="H51" s="20">
        <f t="shared" si="27"/>
        <v>0</v>
      </c>
      <c r="I51" s="20">
        <f t="shared" si="28"/>
        <v>0</v>
      </c>
      <c r="J51" s="20">
        <f t="shared" si="29"/>
        <v>0</v>
      </c>
      <c r="K51" s="20">
        <f t="shared" si="30"/>
        <v>0</v>
      </c>
      <c r="L51" s="20">
        <f t="shared" si="31"/>
        <v>0</v>
      </c>
      <c r="M51" s="20">
        <f t="shared" si="32"/>
        <v>0</v>
      </c>
      <c r="N51" s="20">
        <f t="shared" si="33"/>
        <v>0</v>
      </c>
      <c r="O51" s="20">
        <f t="shared" si="34"/>
        <v>0</v>
      </c>
      <c r="P51" s="20">
        <f t="shared" si="35"/>
        <v>0</v>
      </c>
      <c r="Q51" s="20">
        <f t="shared" si="36"/>
        <v>0</v>
      </c>
      <c r="R51" s="20">
        <f t="shared" si="37"/>
        <v>0</v>
      </c>
      <c r="S51" s="20">
        <f t="shared" si="38"/>
        <v>0</v>
      </c>
      <c r="T51" s="20">
        <f t="shared" si="39"/>
        <v>0</v>
      </c>
      <c r="U51" s="20">
        <f t="shared" si="40"/>
        <v>0</v>
      </c>
      <c r="V51" s="20">
        <f t="shared" si="41"/>
        <v>0</v>
      </c>
      <c r="W51" s="20">
        <f t="shared" si="42"/>
        <v>0</v>
      </c>
      <c r="X51" s="20">
        <f t="shared" si="43"/>
        <v>0</v>
      </c>
    </row>
    <row r="52" spans="1:24" ht="12.75">
      <c r="A52" t="s">
        <v>250</v>
      </c>
      <c r="B52" s="14">
        <v>88.22225904231128</v>
      </c>
      <c r="C52" s="14">
        <f t="shared" si="22"/>
        <v>8649.241082579536</v>
      </c>
      <c r="D52" s="20">
        <f t="shared" si="23"/>
        <v>7265.36250936681</v>
      </c>
      <c r="E52" s="20">
        <f t="shared" si="24"/>
        <v>518.9544649547721</v>
      </c>
      <c r="F52" s="20">
        <f t="shared" si="25"/>
        <v>435.9217505620086</v>
      </c>
      <c r="G52" s="20">
        <f t="shared" si="26"/>
        <v>34.25099468701496</v>
      </c>
      <c r="H52" s="20">
        <f t="shared" si="27"/>
        <v>2.1796087528100427</v>
      </c>
      <c r="I52" s="20">
        <f t="shared" si="28"/>
        <v>0.07784316974321581</v>
      </c>
      <c r="J52" s="20">
        <f t="shared" si="29"/>
        <v>305.145225393406</v>
      </c>
      <c r="K52" s="20">
        <f t="shared" si="30"/>
        <v>7.940003313808013</v>
      </c>
      <c r="L52" s="20">
        <f t="shared" si="31"/>
        <v>39.95949380151745</v>
      </c>
      <c r="M52" s="20">
        <f t="shared" si="32"/>
        <v>2.9061450037467234</v>
      </c>
      <c r="N52" s="20">
        <f t="shared" si="33"/>
        <v>19.979746900758727</v>
      </c>
      <c r="O52" s="20">
        <f t="shared" si="34"/>
        <v>0.5449021882025107</v>
      </c>
      <c r="P52" s="20">
        <f t="shared" si="35"/>
        <v>27.608377535593874</v>
      </c>
      <c r="Q52" s="20">
        <f t="shared" si="36"/>
        <v>1.7384974575984866</v>
      </c>
      <c r="R52" s="20">
        <f t="shared" si="37"/>
        <v>470.17274524902354</v>
      </c>
      <c r="S52" s="20">
        <f t="shared" si="38"/>
        <v>2.2574519225532583</v>
      </c>
      <c r="T52" s="20">
        <f t="shared" si="39"/>
        <v>313.085228707214</v>
      </c>
      <c r="U52" s="20">
        <f t="shared" si="40"/>
        <v>42.865638805264176</v>
      </c>
      <c r="V52" s="20">
        <f t="shared" si="41"/>
        <v>20.524649088961237</v>
      </c>
      <c r="W52" s="20">
        <f t="shared" si="42"/>
        <v>29.346874993192362</v>
      </c>
      <c r="X52" s="20">
        <f t="shared" si="43"/>
        <v>29.346874993192362</v>
      </c>
    </row>
    <row r="53" spans="1:24" ht="12.75">
      <c r="A53" t="s">
        <v>251</v>
      </c>
      <c r="B53" s="14">
        <v>9.222490375247508</v>
      </c>
      <c r="C53" s="14">
        <f t="shared" si="22"/>
        <v>904.1657230634812</v>
      </c>
      <c r="D53" s="20">
        <f t="shared" si="23"/>
        <v>759.4992073733242</v>
      </c>
      <c r="E53" s="20">
        <f t="shared" si="24"/>
        <v>54.24994338380887</v>
      </c>
      <c r="F53" s="20">
        <f t="shared" si="25"/>
        <v>45.569952442399455</v>
      </c>
      <c r="G53" s="20">
        <f t="shared" si="26"/>
        <v>3.5804962633313853</v>
      </c>
      <c r="H53" s="20">
        <f t="shared" si="27"/>
        <v>0.22784976221199726</v>
      </c>
      <c r="I53" s="20">
        <f t="shared" si="28"/>
        <v>0.008137491507571329</v>
      </c>
      <c r="J53" s="20">
        <f t="shared" si="29"/>
        <v>31.89896670967962</v>
      </c>
      <c r="K53" s="20">
        <f t="shared" si="30"/>
        <v>0.8300241337722757</v>
      </c>
      <c r="L53" s="20">
        <f t="shared" si="31"/>
        <v>4.177245640553283</v>
      </c>
      <c r="M53" s="20">
        <f t="shared" si="32"/>
        <v>0.30379968294932963</v>
      </c>
      <c r="N53" s="20">
        <f t="shared" si="33"/>
        <v>2.0886228202766417</v>
      </c>
      <c r="O53" s="20">
        <f t="shared" si="34"/>
        <v>0.056962440552999316</v>
      </c>
      <c r="P53" s="20">
        <f t="shared" si="35"/>
        <v>2.886096988018632</v>
      </c>
      <c r="Q53" s="20">
        <f t="shared" si="36"/>
        <v>0.18173731033575974</v>
      </c>
      <c r="R53" s="20">
        <f t="shared" si="37"/>
        <v>49.15044870573084</v>
      </c>
      <c r="S53" s="20">
        <f t="shared" si="38"/>
        <v>0.23598725371956858</v>
      </c>
      <c r="T53" s="20">
        <f t="shared" si="39"/>
        <v>32.728990843451896</v>
      </c>
      <c r="U53" s="20">
        <f t="shared" si="40"/>
        <v>4.481045323502613</v>
      </c>
      <c r="V53" s="20">
        <f t="shared" si="41"/>
        <v>2.145585260829641</v>
      </c>
      <c r="W53" s="20">
        <f t="shared" si="42"/>
        <v>3.067834298354392</v>
      </c>
      <c r="X53" s="20">
        <f t="shared" si="43"/>
        <v>3.067834298354392</v>
      </c>
    </row>
    <row r="54" spans="1:24" ht="12.75">
      <c r="A54" t="s">
        <v>252</v>
      </c>
      <c r="B54" s="14">
        <v>96.87741470700152</v>
      </c>
      <c r="C54" s="14">
        <f t="shared" si="22"/>
        <v>9497.785755588384</v>
      </c>
      <c r="D54" s="20">
        <f t="shared" si="23"/>
        <v>7978.140034694242</v>
      </c>
      <c r="E54" s="20">
        <f t="shared" si="24"/>
        <v>569.867145335303</v>
      </c>
      <c r="F54" s="20">
        <f t="shared" si="25"/>
        <v>478.68840208165454</v>
      </c>
      <c r="G54" s="20">
        <f t="shared" si="26"/>
        <v>37.61123159213</v>
      </c>
      <c r="H54" s="20">
        <f t="shared" si="27"/>
        <v>2.3934420104082723</v>
      </c>
      <c r="I54" s="20">
        <f t="shared" si="28"/>
        <v>0.08548007180029545</v>
      </c>
      <c r="J54" s="20">
        <f t="shared" si="29"/>
        <v>335.08188145715815</v>
      </c>
      <c r="K54" s="20">
        <f t="shared" si="30"/>
        <v>8.718967323630137</v>
      </c>
      <c r="L54" s="20">
        <f t="shared" si="31"/>
        <v>43.87977019081833</v>
      </c>
      <c r="M54" s="20">
        <f t="shared" si="32"/>
        <v>3.191256013877697</v>
      </c>
      <c r="N54" s="20">
        <f t="shared" si="33"/>
        <v>21.939885095409164</v>
      </c>
      <c r="O54" s="20">
        <f t="shared" si="34"/>
        <v>0.5983605026020682</v>
      </c>
      <c r="P54" s="20">
        <f t="shared" si="35"/>
        <v>30.31693213183812</v>
      </c>
      <c r="Q54" s="20">
        <f t="shared" si="36"/>
        <v>1.9090549368732652</v>
      </c>
      <c r="R54" s="20">
        <f t="shared" si="37"/>
        <v>516.2996336737846</v>
      </c>
      <c r="S54" s="20">
        <f t="shared" si="38"/>
        <v>2.478922082208568</v>
      </c>
      <c r="T54" s="20">
        <f t="shared" si="39"/>
        <v>343.8008487807883</v>
      </c>
      <c r="U54" s="20">
        <f t="shared" si="40"/>
        <v>47.071026204696025</v>
      </c>
      <c r="V54" s="20">
        <f t="shared" si="41"/>
        <v>22.538245598011233</v>
      </c>
      <c r="W54" s="20">
        <f t="shared" si="42"/>
        <v>32.22598706871138</v>
      </c>
      <c r="X54" s="20">
        <f t="shared" si="43"/>
        <v>32.22598706871138</v>
      </c>
    </row>
    <row r="55" spans="1:24" ht="12.75">
      <c r="A55" t="s">
        <v>253</v>
      </c>
      <c r="B55" s="14">
        <v>5.365794359431803</v>
      </c>
      <c r="C55" s="14">
        <f t="shared" si="22"/>
        <v>526.0582705325296</v>
      </c>
      <c r="D55" s="20">
        <f t="shared" si="23"/>
        <v>441.88894724732484</v>
      </c>
      <c r="E55" s="20">
        <f t="shared" si="24"/>
        <v>31.563496231951774</v>
      </c>
      <c r="F55" s="20">
        <f t="shared" si="25"/>
        <v>26.51333683483949</v>
      </c>
      <c r="G55" s="20">
        <f t="shared" si="26"/>
        <v>2.083190751308817</v>
      </c>
      <c r="H55" s="20">
        <f t="shared" si="27"/>
        <v>0.13256668417419742</v>
      </c>
      <c r="I55" s="20">
        <f t="shared" si="28"/>
        <v>0.0047345244347927655</v>
      </c>
      <c r="J55" s="20">
        <f t="shared" si="29"/>
        <v>18.559335784387645</v>
      </c>
      <c r="K55" s="20">
        <f t="shared" si="30"/>
        <v>0.48292149234886217</v>
      </c>
      <c r="L55" s="20">
        <f t="shared" si="31"/>
        <v>2.4303892098602864</v>
      </c>
      <c r="M55" s="20">
        <f t="shared" si="32"/>
        <v>0.1767555788989299</v>
      </c>
      <c r="N55" s="20">
        <f t="shared" si="33"/>
        <v>1.2151946049301432</v>
      </c>
      <c r="O55" s="20">
        <f t="shared" si="34"/>
        <v>0.03314167104354936</v>
      </c>
      <c r="P55" s="20">
        <f t="shared" si="35"/>
        <v>1.6791779995398342</v>
      </c>
      <c r="Q55" s="20">
        <f t="shared" si="36"/>
        <v>0.10573771237703845</v>
      </c>
      <c r="R55" s="20">
        <f t="shared" si="37"/>
        <v>28.596527586148305</v>
      </c>
      <c r="S55" s="20">
        <f t="shared" si="38"/>
        <v>0.1373012086089902</v>
      </c>
      <c r="T55" s="20">
        <f t="shared" si="39"/>
        <v>19.042257276736507</v>
      </c>
      <c r="U55" s="20">
        <f t="shared" si="40"/>
        <v>2.607144788759216</v>
      </c>
      <c r="V55" s="20">
        <f t="shared" si="41"/>
        <v>1.2483362759736925</v>
      </c>
      <c r="W55" s="20">
        <f t="shared" si="42"/>
        <v>1.7849157119168726</v>
      </c>
      <c r="X55" s="20">
        <f t="shared" si="43"/>
        <v>1.7849157119168726</v>
      </c>
    </row>
    <row r="56" spans="1:24" ht="12.75">
      <c r="A56" t="s">
        <v>254</v>
      </c>
      <c r="B56" s="14">
        <v>15.128188619277362</v>
      </c>
      <c r="C56" s="14">
        <f t="shared" si="22"/>
        <v>1483.1557469879765</v>
      </c>
      <c r="D56" s="20">
        <f t="shared" si="23"/>
        <v>1245.8508274699002</v>
      </c>
      <c r="E56" s="20">
        <f t="shared" si="24"/>
        <v>88.98934481927859</v>
      </c>
      <c r="F56" s="20">
        <f t="shared" si="25"/>
        <v>74.75104964819401</v>
      </c>
      <c r="G56" s="20">
        <f t="shared" si="26"/>
        <v>5.873296758072387</v>
      </c>
      <c r="H56" s="20">
        <f t="shared" si="27"/>
        <v>0.37375524824097006</v>
      </c>
      <c r="I56" s="20">
        <f t="shared" si="28"/>
        <v>0.013348401722891787</v>
      </c>
      <c r="J56" s="20">
        <f t="shared" si="29"/>
        <v>52.32573475373581</v>
      </c>
      <c r="K56" s="20">
        <f t="shared" si="30"/>
        <v>1.3615369757349625</v>
      </c>
      <c r="L56" s="20">
        <f t="shared" si="31"/>
        <v>6.852179551084451</v>
      </c>
      <c r="M56" s="20">
        <f t="shared" si="32"/>
        <v>0.49834033098796005</v>
      </c>
      <c r="N56" s="20">
        <f t="shared" si="33"/>
        <v>3.4260897755422257</v>
      </c>
      <c r="O56" s="20">
        <f t="shared" si="34"/>
        <v>0.09343881206024252</v>
      </c>
      <c r="P56" s="20">
        <f t="shared" si="35"/>
        <v>4.7342331443856205</v>
      </c>
      <c r="Q56" s="20">
        <f t="shared" si="36"/>
        <v>0.29811430514458326</v>
      </c>
      <c r="R56" s="20">
        <f t="shared" si="37"/>
        <v>80.6243464062664</v>
      </c>
      <c r="S56" s="20">
        <f t="shared" si="38"/>
        <v>0.3871036499638619</v>
      </c>
      <c r="T56" s="20">
        <f t="shared" si="39"/>
        <v>53.68727172947077</v>
      </c>
      <c r="U56" s="20">
        <f t="shared" si="40"/>
        <v>7.350519882072412</v>
      </c>
      <c r="V56" s="20">
        <f t="shared" si="41"/>
        <v>3.5195285876024682</v>
      </c>
      <c r="W56" s="20">
        <f t="shared" si="42"/>
        <v>5.032347449530204</v>
      </c>
      <c r="X56" s="20">
        <f t="shared" si="43"/>
        <v>5.032347449530204</v>
      </c>
    </row>
    <row r="57" spans="1:24" ht="12.75">
      <c r="A57" t="s">
        <v>255</v>
      </c>
      <c r="B57" s="14">
        <v>0</v>
      </c>
      <c r="C57" s="14">
        <f t="shared" si="22"/>
        <v>0</v>
      </c>
      <c r="D57" s="20">
        <f t="shared" si="23"/>
        <v>0</v>
      </c>
      <c r="E57" s="20">
        <f t="shared" si="24"/>
        <v>0</v>
      </c>
      <c r="F57" s="20">
        <f t="shared" si="25"/>
        <v>0</v>
      </c>
      <c r="G57" s="20">
        <f t="shared" si="26"/>
        <v>0</v>
      </c>
      <c r="H57" s="20">
        <f t="shared" si="27"/>
        <v>0</v>
      </c>
      <c r="I57" s="20">
        <f t="shared" si="28"/>
        <v>0</v>
      </c>
      <c r="J57" s="20">
        <f t="shared" si="29"/>
        <v>0</v>
      </c>
      <c r="K57" s="20">
        <f t="shared" si="30"/>
        <v>0</v>
      </c>
      <c r="L57" s="20">
        <f t="shared" si="31"/>
        <v>0</v>
      </c>
      <c r="M57" s="20">
        <f t="shared" si="32"/>
        <v>0</v>
      </c>
      <c r="N57" s="20">
        <f t="shared" si="33"/>
        <v>0</v>
      </c>
      <c r="O57" s="20">
        <f t="shared" si="34"/>
        <v>0</v>
      </c>
      <c r="P57" s="20">
        <f t="shared" si="35"/>
        <v>0</v>
      </c>
      <c r="Q57" s="20">
        <f t="shared" si="36"/>
        <v>0</v>
      </c>
      <c r="R57" s="20">
        <f t="shared" si="37"/>
        <v>0</v>
      </c>
      <c r="S57" s="20">
        <f t="shared" si="38"/>
        <v>0</v>
      </c>
      <c r="T57" s="20">
        <f t="shared" si="39"/>
        <v>0</v>
      </c>
      <c r="U57" s="20">
        <f t="shared" si="40"/>
        <v>0</v>
      </c>
      <c r="V57" s="20">
        <f t="shared" si="41"/>
        <v>0</v>
      </c>
      <c r="W57" s="20">
        <f t="shared" si="42"/>
        <v>0</v>
      </c>
      <c r="X57" s="20">
        <f t="shared" si="43"/>
        <v>0</v>
      </c>
    </row>
    <row r="58" spans="1:24" ht="12.75">
      <c r="A58" t="s">
        <v>256</v>
      </c>
      <c r="B58" s="14">
        <v>56.03189219305227</v>
      </c>
      <c r="C58" s="14">
        <f t="shared" si="22"/>
        <v>5493.322764024733</v>
      </c>
      <c r="D58" s="20">
        <f t="shared" si="23"/>
        <v>4614.391121780775</v>
      </c>
      <c r="E58" s="20">
        <f t="shared" si="24"/>
        <v>329.599365841484</v>
      </c>
      <c r="F58" s="20">
        <f t="shared" si="25"/>
        <v>276.86346730684653</v>
      </c>
      <c r="G58" s="20">
        <f t="shared" si="26"/>
        <v>21.753558145537944</v>
      </c>
      <c r="H58" s="20">
        <f t="shared" si="27"/>
        <v>1.3843173365342325</v>
      </c>
      <c r="I58" s="20">
        <f t="shared" si="28"/>
        <v>0.049439904876222594</v>
      </c>
      <c r="J58" s="20">
        <f t="shared" si="29"/>
        <v>193.8044271147926</v>
      </c>
      <c r="K58" s="20">
        <f t="shared" si="30"/>
        <v>5.042870297374705</v>
      </c>
      <c r="L58" s="20">
        <f t="shared" si="31"/>
        <v>25.379151169794266</v>
      </c>
      <c r="M58" s="20">
        <f t="shared" si="32"/>
        <v>1.8457564487123101</v>
      </c>
      <c r="N58" s="20">
        <f t="shared" si="33"/>
        <v>12.689575584897133</v>
      </c>
      <c r="O58" s="20">
        <f t="shared" si="34"/>
        <v>0.3460793341335582</v>
      </c>
      <c r="P58" s="20">
        <f t="shared" si="35"/>
        <v>17.534686262766947</v>
      </c>
      <c r="Q58" s="20">
        <f t="shared" si="36"/>
        <v>1.1041578755689714</v>
      </c>
      <c r="R58" s="20">
        <f t="shared" si="37"/>
        <v>298.6170254523845</v>
      </c>
      <c r="S58" s="20">
        <f t="shared" si="38"/>
        <v>1.4337572414104551</v>
      </c>
      <c r="T58" s="20">
        <f t="shared" si="39"/>
        <v>198.84729741216728</v>
      </c>
      <c r="U58" s="20">
        <f t="shared" si="40"/>
        <v>27.224907618506577</v>
      </c>
      <c r="V58" s="20">
        <f t="shared" si="41"/>
        <v>13.03565491903069</v>
      </c>
      <c r="W58" s="20">
        <f t="shared" si="42"/>
        <v>18.63884413833592</v>
      </c>
      <c r="X58" s="20">
        <f t="shared" si="43"/>
        <v>18.63884413833592</v>
      </c>
    </row>
    <row r="59" spans="1:24" ht="12.75">
      <c r="A59" t="s">
        <v>257</v>
      </c>
      <c r="B59" s="14">
        <v>0</v>
      </c>
      <c r="C59" s="14">
        <f t="shared" si="22"/>
        <v>0</v>
      </c>
      <c r="D59" s="20">
        <f t="shared" si="23"/>
        <v>0</v>
      </c>
      <c r="E59" s="20">
        <f t="shared" si="24"/>
        <v>0</v>
      </c>
      <c r="F59" s="20">
        <f t="shared" si="25"/>
        <v>0</v>
      </c>
      <c r="G59" s="20">
        <f t="shared" si="26"/>
        <v>0</v>
      </c>
      <c r="H59" s="20">
        <f t="shared" si="27"/>
        <v>0</v>
      </c>
      <c r="I59" s="20">
        <f t="shared" si="28"/>
        <v>0</v>
      </c>
      <c r="J59" s="20">
        <f t="shared" si="29"/>
        <v>0</v>
      </c>
      <c r="K59" s="20">
        <f t="shared" si="30"/>
        <v>0</v>
      </c>
      <c r="L59" s="20">
        <f t="shared" si="31"/>
        <v>0</v>
      </c>
      <c r="M59" s="20">
        <f t="shared" si="32"/>
        <v>0</v>
      </c>
      <c r="N59" s="20">
        <f t="shared" si="33"/>
        <v>0</v>
      </c>
      <c r="O59" s="20">
        <f t="shared" si="34"/>
        <v>0</v>
      </c>
      <c r="P59" s="20">
        <f t="shared" si="35"/>
        <v>0</v>
      </c>
      <c r="Q59" s="20">
        <f t="shared" si="36"/>
        <v>0</v>
      </c>
      <c r="R59" s="20">
        <f t="shared" si="37"/>
        <v>0</v>
      </c>
      <c r="S59" s="20">
        <f t="shared" si="38"/>
        <v>0</v>
      </c>
      <c r="T59" s="20">
        <f t="shared" si="39"/>
        <v>0</v>
      </c>
      <c r="U59" s="20">
        <f t="shared" si="40"/>
        <v>0</v>
      </c>
      <c r="V59" s="20">
        <f t="shared" si="41"/>
        <v>0</v>
      </c>
      <c r="W59" s="20">
        <f t="shared" si="42"/>
        <v>0</v>
      </c>
      <c r="X59" s="20">
        <f t="shared" si="43"/>
        <v>0</v>
      </c>
    </row>
    <row r="60" spans="1:24" ht="12.75">
      <c r="A60" t="s">
        <v>258</v>
      </c>
      <c r="B60" s="14">
        <v>180.3051441634226</v>
      </c>
      <c r="C60" s="14">
        <f t="shared" si="22"/>
        <v>17676.974917982607</v>
      </c>
      <c r="D60" s="20">
        <f t="shared" si="23"/>
        <v>14848.658931105389</v>
      </c>
      <c r="E60" s="20">
        <f t="shared" si="24"/>
        <v>1060.6184950789564</v>
      </c>
      <c r="F60" s="20">
        <f t="shared" si="25"/>
        <v>890.9195358663233</v>
      </c>
      <c r="G60" s="20">
        <f t="shared" si="26"/>
        <v>70.00082067521112</v>
      </c>
      <c r="H60" s="20">
        <f t="shared" si="27"/>
        <v>4.454597679331616</v>
      </c>
      <c r="I60" s="20">
        <f t="shared" si="28"/>
        <v>0.15909277426184346</v>
      </c>
      <c r="J60" s="20">
        <f t="shared" si="29"/>
        <v>623.6436751064264</v>
      </c>
      <c r="K60" s="20">
        <f t="shared" si="30"/>
        <v>16.227462974708033</v>
      </c>
      <c r="L60" s="20">
        <f t="shared" si="31"/>
        <v>81.66762412107964</v>
      </c>
      <c r="M60" s="20">
        <f t="shared" si="32"/>
        <v>5.939463572442155</v>
      </c>
      <c r="N60" s="20">
        <f t="shared" si="33"/>
        <v>40.83381206053982</v>
      </c>
      <c r="O60" s="20">
        <f t="shared" si="34"/>
        <v>1.113649419832904</v>
      </c>
      <c r="P60" s="20">
        <f t="shared" si="35"/>
        <v>56.42490393820047</v>
      </c>
      <c r="Q60" s="20">
        <f t="shared" si="36"/>
        <v>3.553071958514504</v>
      </c>
      <c r="R60" s="20">
        <f t="shared" si="37"/>
        <v>960.9203565415344</v>
      </c>
      <c r="S60" s="20">
        <f t="shared" si="38"/>
        <v>4.61369045359346</v>
      </c>
      <c r="T60" s="20">
        <f t="shared" si="39"/>
        <v>639.8711380811344</v>
      </c>
      <c r="U60" s="20">
        <f t="shared" si="40"/>
        <v>87.60708769352179</v>
      </c>
      <c r="V60" s="20">
        <f t="shared" si="41"/>
        <v>41.94746148037272</v>
      </c>
      <c r="W60" s="20">
        <f t="shared" si="42"/>
        <v>59.97797589671497</v>
      </c>
      <c r="X60" s="20">
        <f t="shared" si="43"/>
        <v>59.97797589671497</v>
      </c>
    </row>
    <row r="61" spans="1:24" ht="12.75">
      <c r="A61" t="s">
        <v>259</v>
      </c>
      <c r="B61" s="14">
        <v>32.59477181870141</v>
      </c>
      <c r="C61" s="14">
        <f t="shared" si="22"/>
        <v>3195.5658645785697</v>
      </c>
      <c r="D61" s="20">
        <f t="shared" si="23"/>
        <v>2684.2753262459987</v>
      </c>
      <c r="E61" s="20">
        <f t="shared" si="24"/>
        <v>191.73395187471417</v>
      </c>
      <c r="F61" s="20">
        <f t="shared" si="25"/>
        <v>161.05651957475993</v>
      </c>
      <c r="G61" s="20">
        <f t="shared" si="26"/>
        <v>12.654440823731134</v>
      </c>
      <c r="H61" s="20">
        <f t="shared" si="27"/>
        <v>0.8052825978737995</v>
      </c>
      <c r="I61" s="20">
        <f t="shared" si="28"/>
        <v>0.028760092781207124</v>
      </c>
      <c r="J61" s="20">
        <f t="shared" si="29"/>
        <v>112.73956370233195</v>
      </c>
      <c r="K61" s="20">
        <f t="shared" si="30"/>
        <v>2.9335294636831266</v>
      </c>
      <c r="L61" s="20">
        <f t="shared" si="31"/>
        <v>14.763514294352994</v>
      </c>
      <c r="M61" s="20">
        <f t="shared" si="32"/>
        <v>1.0737101304983991</v>
      </c>
      <c r="N61" s="20">
        <f t="shared" si="33"/>
        <v>7.381757147176497</v>
      </c>
      <c r="O61" s="20">
        <f t="shared" si="34"/>
        <v>0.20132064946844988</v>
      </c>
      <c r="P61" s="20">
        <f t="shared" si="35"/>
        <v>10.200246239734795</v>
      </c>
      <c r="Q61" s="20">
        <f t="shared" si="36"/>
        <v>0.6423087387802925</v>
      </c>
      <c r="R61" s="20">
        <f t="shared" si="37"/>
        <v>173.71096039849107</v>
      </c>
      <c r="S61" s="20">
        <f t="shared" si="38"/>
        <v>0.8340426906550067</v>
      </c>
      <c r="T61" s="20">
        <f t="shared" si="39"/>
        <v>115.67309316601508</v>
      </c>
      <c r="U61" s="20">
        <f t="shared" si="40"/>
        <v>15.837224424851394</v>
      </c>
      <c r="V61" s="20">
        <f t="shared" si="41"/>
        <v>7.583077796644947</v>
      </c>
      <c r="W61" s="20">
        <f t="shared" si="42"/>
        <v>10.842554978515087</v>
      </c>
      <c r="X61" s="20">
        <f t="shared" si="43"/>
        <v>10.842554978515087</v>
      </c>
    </row>
    <row r="62" spans="1:24" ht="12.75">
      <c r="A62" t="s">
        <v>260</v>
      </c>
      <c r="B62" s="14">
        <v>2.2121348911503445</v>
      </c>
      <c r="C62" s="14">
        <f t="shared" si="22"/>
        <v>216.87596972062198</v>
      </c>
      <c r="D62" s="20">
        <f t="shared" si="23"/>
        <v>182.17581456532247</v>
      </c>
      <c r="E62" s="20">
        <f t="shared" si="24"/>
        <v>13.012558183237319</v>
      </c>
      <c r="F62" s="20">
        <f t="shared" si="25"/>
        <v>10.930548873919347</v>
      </c>
      <c r="G62" s="20">
        <f t="shared" si="26"/>
        <v>0.8588288400936631</v>
      </c>
      <c r="H62" s="20">
        <f t="shared" si="27"/>
        <v>0.05465274436959674</v>
      </c>
      <c r="I62" s="20">
        <f t="shared" si="28"/>
        <v>0.0019518837274855978</v>
      </c>
      <c r="J62" s="20">
        <f t="shared" si="29"/>
        <v>7.651384211743544</v>
      </c>
      <c r="K62" s="20">
        <f t="shared" si="30"/>
        <v>0.199092140203531</v>
      </c>
      <c r="L62" s="20">
        <f t="shared" si="31"/>
        <v>1.0019669801092737</v>
      </c>
      <c r="M62" s="20">
        <f t="shared" si="32"/>
        <v>0.07287032582612897</v>
      </c>
      <c r="N62" s="20">
        <f t="shared" si="33"/>
        <v>0.5009834900546368</v>
      </c>
      <c r="O62" s="20">
        <f t="shared" si="34"/>
        <v>0.013663186092399185</v>
      </c>
      <c r="P62" s="20">
        <f t="shared" si="35"/>
        <v>0.6922680953482253</v>
      </c>
      <c r="Q62" s="20">
        <f t="shared" si="36"/>
        <v>0.043592069913845025</v>
      </c>
      <c r="R62" s="20">
        <f t="shared" si="37"/>
        <v>11.78937771401301</v>
      </c>
      <c r="S62" s="20">
        <f t="shared" si="38"/>
        <v>0.05660462809708234</v>
      </c>
      <c r="T62" s="20">
        <f t="shared" si="39"/>
        <v>7.850476351947075</v>
      </c>
      <c r="U62" s="20">
        <f t="shared" si="40"/>
        <v>1.0748373059354026</v>
      </c>
      <c r="V62" s="20">
        <f t="shared" si="41"/>
        <v>0.514646676147036</v>
      </c>
      <c r="W62" s="20">
        <f t="shared" si="42"/>
        <v>0.7358601652620703</v>
      </c>
      <c r="X62" s="20">
        <f t="shared" si="43"/>
        <v>0.7358601652620703</v>
      </c>
    </row>
    <row r="63" spans="2:3" ht="12.75">
      <c r="B63" s="14"/>
      <c r="C63" s="14"/>
    </row>
    <row r="64" spans="1:24" ht="12.75">
      <c r="A64" t="s">
        <v>261</v>
      </c>
      <c r="B64" s="17">
        <v>6190.281894707083</v>
      </c>
      <c r="C64" s="17">
        <f>SUM(C5:C62)</f>
        <v>606890.3818340277</v>
      </c>
      <c r="D64" s="17">
        <f aca="true" t="shared" si="44" ref="D64:X64">SUM(D5:D63)</f>
        <v>509787.920740583</v>
      </c>
      <c r="E64" s="17">
        <f t="shared" si="44"/>
        <v>36413.422910041656</v>
      </c>
      <c r="F64" s="17">
        <f t="shared" si="44"/>
        <v>30587.275244434986</v>
      </c>
      <c r="G64" s="17">
        <f t="shared" si="44"/>
        <v>2403.285912062749</v>
      </c>
      <c r="H64" s="17">
        <f t="shared" si="44"/>
        <v>152.93637622217497</v>
      </c>
      <c r="I64" s="17">
        <f t="shared" si="44"/>
        <v>5.462013436506246</v>
      </c>
      <c r="J64" s="17">
        <f t="shared" si="44"/>
        <v>21411.09267110448</v>
      </c>
      <c r="K64" s="17">
        <f t="shared" si="44"/>
        <v>557.1253705236372</v>
      </c>
      <c r="L64" s="17">
        <f t="shared" si="44"/>
        <v>2803.8335640732084</v>
      </c>
      <c r="M64" s="17">
        <f t="shared" si="44"/>
        <v>203.91516829623313</v>
      </c>
      <c r="N64" s="17">
        <f t="shared" si="44"/>
        <v>1401.9167820366042</v>
      </c>
      <c r="O64" s="17">
        <f t="shared" si="44"/>
        <v>38.23409405554374</v>
      </c>
      <c r="P64" s="17">
        <f t="shared" si="44"/>
        <v>1937.1940988142157</v>
      </c>
      <c r="Q64" s="17">
        <f t="shared" si="44"/>
        <v>121.9849667486395</v>
      </c>
      <c r="R64" s="17">
        <f t="shared" si="44"/>
        <v>32990.56115649774</v>
      </c>
      <c r="S64" s="17">
        <f t="shared" si="44"/>
        <v>158.39838965868114</v>
      </c>
      <c r="T64" s="17">
        <f t="shared" si="44"/>
        <v>21968.21804162813</v>
      </c>
      <c r="U64" s="17">
        <f t="shared" si="44"/>
        <v>3007.7487323694418</v>
      </c>
      <c r="V64" s="17">
        <f t="shared" si="44"/>
        <v>1440.1508760921479</v>
      </c>
      <c r="W64" s="17">
        <f t="shared" si="44"/>
        <v>2059.179065562855</v>
      </c>
      <c r="X64" s="17">
        <f t="shared" si="44"/>
        <v>2059.179065562855</v>
      </c>
    </row>
    <row r="67" spans="2:3" ht="12.75">
      <c r="B67" s="14"/>
      <c r="C67" s="1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2" max="2" width="17.57421875" style="0" bestFit="1" customWidth="1"/>
    <col min="3" max="3" width="6.140625" style="0" bestFit="1" customWidth="1"/>
    <col min="4" max="4" width="11.7109375" style="0" bestFit="1" customWidth="1"/>
    <col min="5" max="5" width="14.8515625" style="0" bestFit="1" customWidth="1"/>
    <col min="6" max="6" width="19.57421875" style="0" customWidth="1"/>
    <col min="7" max="7" width="9.28125" style="0" bestFit="1" customWidth="1"/>
    <col min="8" max="8" width="6.57421875" style="0" customWidth="1"/>
    <col min="9" max="9" width="8.7109375" style="0" bestFit="1" customWidth="1"/>
    <col min="10" max="10" width="7.7109375" style="0" bestFit="1" customWidth="1"/>
    <col min="11" max="14" width="6.7109375" style="0" bestFit="1" customWidth="1"/>
  </cols>
  <sheetData>
    <row r="1" ht="12.75">
      <c r="A1" t="s">
        <v>174</v>
      </c>
    </row>
    <row r="2" ht="12.75">
      <c r="H2" t="s">
        <v>29</v>
      </c>
    </row>
    <row r="3" spans="4:14" ht="12.75">
      <c r="D3" t="s">
        <v>31</v>
      </c>
      <c r="E3" t="s">
        <v>49</v>
      </c>
      <c r="F3" t="s">
        <v>50</v>
      </c>
      <c r="H3" t="s">
        <v>16</v>
      </c>
      <c r="I3" t="s">
        <v>1</v>
      </c>
      <c r="J3" t="s">
        <v>2</v>
      </c>
      <c r="K3" t="s">
        <v>3</v>
      </c>
      <c r="L3" t="s">
        <v>4</v>
      </c>
      <c r="M3" t="s">
        <v>30</v>
      </c>
      <c r="N3" t="s">
        <v>6</v>
      </c>
    </row>
    <row r="4" spans="4:14" ht="12.75">
      <c r="D4" t="str">
        <f>StateLiquidFuels!A58</f>
        <v>Industrial LPG Combustion</v>
      </c>
      <c r="E4" t="str">
        <f>StateLiquidFuels!B58</f>
        <v>050-995-0120-0000 </v>
      </c>
      <c r="F4">
        <f>StateLiquidFuels!C58</f>
        <v>66795</v>
      </c>
      <c r="H4">
        <f>StateLiquidFuels!E58</f>
        <v>5.34515625</v>
      </c>
      <c r="I4">
        <f>StateLiquidFuels!F58</f>
        <v>67.7053125</v>
      </c>
      <c r="J4">
        <f>StateLiquidFuels!G58</f>
        <v>11.403</v>
      </c>
      <c r="K4">
        <f>StateLiquidFuels!H58</f>
        <v>1.78171875</v>
      </c>
      <c r="L4">
        <f>StateLiquidFuels!I58</f>
        <v>1.06903125</v>
      </c>
      <c r="M4">
        <f>StateLiquidFuels!J58</f>
        <v>2.1380625</v>
      </c>
      <c r="N4">
        <f>StateLiquidFuels!K58</f>
        <v>2.1380625</v>
      </c>
    </row>
    <row r="6" spans="1:7" ht="37.5" customHeight="1">
      <c r="A6" t="str">
        <f aca="true" t="shared" si="0" ref="A6:C7">D3</f>
        <v>By EIC Code</v>
      </c>
      <c r="B6" t="str">
        <f t="shared" si="0"/>
        <v>EIC</v>
      </c>
      <c r="C6" t="str">
        <f t="shared" si="0"/>
        <v>CES</v>
      </c>
      <c r="D6" t="str">
        <f>TotalCountyLiqFuelEmisInd!A3</f>
        <v>County FIPS</v>
      </c>
      <c r="E6" t="str">
        <f>TotalCountyLiqFuelEmisInd!B3</f>
        <v>Area Name</v>
      </c>
      <c r="F6" s="4" t="str">
        <f>TotalCountyLiqFuelEmisInd!C3</f>
        <v>Number of Employees for week including March 12, 1999</v>
      </c>
      <c r="G6" t="str">
        <f>TotalCountyLiqFuelEmisInd!D3</f>
        <v>Proportion</v>
      </c>
    </row>
    <row r="7" spans="1:14" ht="12.75">
      <c r="A7" t="str">
        <f t="shared" si="0"/>
        <v>Industrial LPG Combustion</v>
      </c>
      <c r="B7" t="str">
        <f t="shared" si="0"/>
        <v>050-995-0120-0000 </v>
      </c>
      <c r="C7">
        <f t="shared" si="0"/>
        <v>66795</v>
      </c>
      <c r="D7">
        <f>TotalCountyLiqFuelEmisInd!A4</f>
        <v>1</v>
      </c>
      <c r="E7" t="str">
        <f>TotalCountyLiqFuelEmisInd!B4</f>
        <v>Alameda</v>
      </c>
      <c r="F7">
        <f>TotalCountyLiqFuelEmisInd!C4</f>
        <v>89281</v>
      </c>
      <c r="G7" s="9">
        <f>TotalCountyLiqFuelEmisInd!D4</f>
        <v>0.04982029071555042</v>
      </c>
      <c r="H7" s="8">
        <f aca="true" t="shared" si="1" ref="H7:N16">$G7*H$4</f>
        <v>0.26629723829504126</v>
      </c>
      <c r="I7" s="8">
        <f t="shared" si="1"/>
        <v>3.37309835173719</v>
      </c>
      <c r="J7" s="8">
        <f t="shared" si="1"/>
        <v>0.5681007750294215</v>
      </c>
      <c r="K7" s="8">
        <f t="shared" si="1"/>
        <v>0.0887657460983471</v>
      </c>
      <c r="L7" s="8">
        <f t="shared" si="1"/>
        <v>0.053259447659008266</v>
      </c>
      <c r="M7" s="8">
        <f t="shared" si="1"/>
        <v>0.10651889531801653</v>
      </c>
      <c r="N7" s="8">
        <f t="shared" si="1"/>
        <v>0.10651889531801653</v>
      </c>
    </row>
    <row r="8" spans="1:14" ht="12.75">
      <c r="A8" t="str">
        <f>D4</f>
        <v>Industrial LPG Combustion</v>
      </c>
      <c r="B8" t="str">
        <f>E4</f>
        <v>050-995-0120-0000 </v>
      </c>
      <c r="C8">
        <f>F4</f>
        <v>66795</v>
      </c>
      <c r="D8">
        <f>TotalCountyLiqFuelEmisInd!A5</f>
        <v>3</v>
      </c>
      <c r="E8" t="str">
        <f>TotalCountyLiqFuelEmisInd!B5</f>
        <v>Alpine</v>
      </c>
      <c r="F8">
        <f>TotalCountyLiqFuelEmisInd!C5</f>
        <v>0</v>
      </c>
      <c r="G8" s="9">
        <f>TotalCountyLiqFuelEmisInd!D5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</row>
    <row r="9" spans="1:14" ht="12.75">
      <c r="A9" t="str">
        <f>A7</f>
        <v>Industrial LPG Combustion</v>
      </c>
      <c r="B9" t="str">
        <f>B7</f>
        <v>050-995-0120-0000 </v>
      </c>
      <c r="C9">
        <f>C7</f>
        <v>66795</v>
      </c>
      <c r="D9">
        <f>TotalCountyLiqFuelEmisInd!A6</f>
        <v>5</v>
      </c>
      <c r="E9" t="str">
        <f>TotalCountyLiqFuelEmisInd!B6</f>
        <v>Amador</v>
      </c>
      <c r="F9">
        <f>TotalCountyLiqFuelEmisInd!C6</f>
        <v>857</v>
      </c>
      <c r="G9" s="9">
        <f>TotalCountyLiqFuelEmisInd!D6</f>
        <v>0.0004782203284374806</v>
      </c>
      <c r="H9" s="8">
        <f t="shared" si="1"/>
        <v>0.002556162377424652</v>
      </c>
      <c r="I9" s="8">
        <f t="shared" si="1"/>
        <v>0.03237805678071227</v>
      </c>
      <c r="J9" s="8">
        <f t="shared" si="1"/>
        <v>0.0054531464051725915</v>
      </c>
      <c r="K9" s="8">
        <f t="shared" si="1"/>
        <v>0.0008520541258082175</v>
      </c>
      <c r="L9" s="8">
        <f t="shared" si="1"/>
        <v>0.0005112324754849305</v>
      </c>
      <c r="M9" s="8">
        <f t="shared" si="1"/>
        <v>0.001022464950969861</v>
      </c>
      <c r="N9" s="8">
        <f t="shared" si="1"/>
        <v>0.001022464950969861</v>
      </c>
    </row>
    <row r="10" spans="1:14" ht="12.75">
      <c r="A10" t="str">
        <f aca="true" t="shared" si="2" ref="A10:A41">A9</f>
        <v>Industrial LPG Combustion</v>
      </c>
      <c r="B10" t="str">
        <f aca="true" t="shared" si="3" ref="B10:B41">B9</f>
        <v>050-995-0120-0000 </v>
      </c>
      <c r="C10">
        <f aca="true" t="shared" si="4" ref="C10:C41">C9</f>
        <v>66795</v>
      </c>
      <c r="D10">
        <f>TotalCountyLiqFuelEmisInd!A7</f>
        <v>7</v>
      </c>
      <c r="E10" t="str">
        <f>TotalCountyLiqFuelEmisInd!B7</f>
        <v>Butte</v>
      </c>
      <c r="F10">
        <f>TotalCountyLiqFuelEmisInd!C7</f>
        <v>4512</v>
      </c>
      <c r="G10" s="9">
        <f>TotalCountyLiqFuelEmisInd!D7</f>
        <v>0.0025177714374678096</v>
      </c>
      <c r="H10" s="8">
        <f t="shared" si="1"/>
        <v>0.013457881735052546</v>
      </c>
      <c r="I10" s="8">
        <f t="shared" si="1"/>
        <v>0.17046650197733226</v>
      </c>
      <c r="J10" s="8">
        <f t="shared" si="1"/>
        <v>0.028710147701445435</v>
      </c>
      <c r="K10" s="8">
        <f t="shared" si="1"/>
        <v>0.004485960578350849</v>
      </c>
      <c r="L10" s="8">
        <f t="shared" si="1"/>
        <v>0.0026915763470105095</v>
      </c>
      <c r="M10" s="8">
        <f t="shared" si="1"/>
        <v>0.005383152694021019</v>
      </c>
      <c r="N10" s="8">
        <f t="shared" si="1"/>
        <v>0.005383152694021019</v>
      </c>
    </row>
    <row r="11" spans="1:14" ht="12.75">
      <c r="A11" t="str">
        <f t="shared" si="2"/>
        <v>Industrial LPG Combustion</v>
      </c>
      <c r="B11" t="str">
        <f t="shared" si="3"/>
        <v>050-995-0120-0000 </v>
      </c>
      <c r="C11">
        <f t="shared" si="4"/>
        <v>66795</v>
      </c>
      <c r="D11">
        <f>TotalCountyLiqFuelEmisInd!A8</f>
        <v>9</v>
      </c>
      <c r="E11" t="str">
        <f>TotalCountyLiqFuelEmisInd!B8</f>
        <v>Calaveras</v>
      </c>
      <c r="F11">
        <f>TotalCountyLiqFuelEmisInd!C8</f>
        <v>468</v>
      </c>
      <c r="G11" s="9">
        <f>TotalCountyLiqFuelEmisInd!D8</f>
        <v>0.00026115182463096957</v>
      </c>
      <c r="H11" s="8">
        <f t="shared" si="1"/>
        <v>0.0013958973076251308</v>
      </c>
      <c r="I11" s="8">
        <f t="shared" si="1"/>
        <v>0.017681365896584995</v>
      </c>
      <c r="J11" s="8">
        <f t="shared" si="1"/>
        <v>0.002977914256266946</v>
      </c>
      <c r="K11" s="8">
        <f t="shared" si="1"/>
        <v>0.00046529910254171033</v>
      </c>
      <c r="L11" s="8">
        <f t="shared" si="1"/>
        <v>0.0002791794615250262</v>
      </c>
      <c r="M11" s="8">
        <f t="shared" si="1"/>
        <v>0.0005583589230500524</v>
      </c>
      <c r="N11" s="8">
        <f t="shared" si="1"/>
        <v>0.0005583589230500524</v>
      </c>
    </row>
    <row r="12" spans="1:14" ht="12.75">
      <c r="A12" t="str">
        <f t="shared" si="2"/>
        <v>Industrial LPG Combustion</v>
      </c>
      <c r="B12" t="str">
        <f t="shared" si="3"/>
        <v>050-995-0120-0000 </v>
      </c>
      <c r="C12">
        <f t="shared" si="4"/>
        <v>66795</v>
      </c>
      <c r="D12">
        <f>TotalCountyLiqFuelEmisInd!A9</f>
        <v>11</v>
      </c>
      <c r="E12" t="str">
        <f>TotalCountyLiqFuelEmisInd!B9</f>
        <v>Colusa</v>
      </c>
      <c r="F12">
        <f>TotalCountyLiqFuelEmisInd!C9</f>
        <v>709</v>
      </c>
      <c r="G12" s="9">
        <f>TotalCountyLiqFuelEmisInd!D9</f>
        <v>0.000395633853981533</v>
      </c>
      <c r="H12" s="8">
        <f t="shared" si="1"/>
        <v>0.002114724767320978</v>
      </c>
      <c r="I12" s="8">
        <f t="shared" si="1"/>
        <v>0.026786513719399063</v>
      </c>
      <c r="J12" s="8">
        <f t="shared" si="1"/>
        <v>0.004511412836951421</v>
      </c>
      <c r="K12" s="8">
        <f t="shared" si="1"/>
        <v>0.0007049082557736595</v>
      </c>
      <c r="L12" s="8">
        <f t="shared" si="1"/>
        <v>0.00042294495346419575</v>
      </c>
      <c r="M12" s="8">
        <f t="shared" si="1"/>
        <v>0.0008458899069283915</v>
      </c>
      <c r="N12" s="8">
        <f t="shared" si="1"/>
        <v>0.0008458899069283915</v>
      </c>
    </row>
    <row r="13" spans="1:14" ht="12.75">
      <c r="A13" t="str">
        <f t="shared" si="2"/>
        <v>Industrial LPG Combustion</v>
      </c>
      <c r="B13" t="str">
        <f t="shared" si="3"/>
        <v>050-995-0120-0000 </v>
      </c>
      <c r="C13">
        <f t="shared" si="4"/>
        <v>66795</v>
      </c>
      <c r="D13">
        <f>TotalCountyLiqFuelEmisInd!A10</f>
        <v>13</v>
      </c>
      <c r="E13" t="str">
        <f>TotalCountyLiqFuelEmisInd!B10</f>
        <v>Contra Costa</v>
      </c>
      <c r="F13">
        <f>TotalCountyLiqFuelEmisInd!C10</f>
        <v>18890</v>
      </c>
      <c r="G13" s="9">
        <f>TotalCountyLiqFuelEmisInd!D10</f>
        <v>0.010540935827519264</v>
      </c>
      <c r="H13" s="8">
        <f t="shared" si="1"/>
        <v>0.05634294901931351</v>
      </c>
      <c r="I13" s="8">
        <f t="shared" si="1"/>
        <v>0.713677354244638</v>
      </c>
      <c r="J13" s="8">
        <f t="shared" si="1"/>
        <v>0.12019829124120218</v>
      </c>
      <c r="K13" s="8">
        <f t="shared" si="1"/>
        <v>0.01878098300643784</v>
      </c>
      <c r="L13" s="8">
        <f t="shared" si="1"/>
        <v>0.011268589803862705</v>
      </c>
      <c r="M13" s="8">
        <f t="shared" si="1"/>
        <v>0.02253717960772541</v>
      </c>
      <c r="N13" s="8">
        <f t="shared" si="1"/>
        <v>0.02253717960772541</v>
      </c>
    </row>
    <row r="14" spans="1:14" ht="12.75">
      <c r="A14" t="str">
        <f t="shared" si="2"/>
        <v>Industrial LPG Combustion</v>
      </c>
      <c r="B14" t="str">
        <f t="shared" si="3"/>
        <v>050-995-0120-0000 </v>
      </c>
      <c r="C14">
        <f t="shared" si="4"/>
        <v>66795</v>
      </c>
      <c r="D14">
        <f>TotalCountyLiqFuelEmisInd!A11</f>
        <v>15</v>
      </c>
      <c r="E14" t="str">
        <f>TotalCountyLiqFuelEmisInd!B11</f>
        <v>Del Norte</v>
      </c>
      <c r="F14">
        <f>TotalCountyLiqFuelEmisInd!C11</f>
        <v>250</v>
      </c>
      <c r="G14" s="9">
        <f>TotalCountyLiqFuelEmisInd!D11</f>
        <v>0.0001395041798242359</v>
      </c>
      <c r="H14" s="8">
        <f t="shared" si="1"/>
        <v>0.0007456716386886383</v>
      </c>
      <c r="I14" s="8">
        <f t="shared" si="1"/>
        <v>0.009445174090056086</v>
      </c>
      <c r="J14" s="8">
        <f t="shared" si="1"/>
        <v>0.001590766162535762</v>
      </c>
      <c r="K14" s="8">
        <f t="shared" si="1"/>
        <v>0.0002485572128962128</v>
      </c>
      <c r="L14" s="8">
        <f t="shared" si="1"/>
        <v>0.00014913432773772768</v>
      </c>
      <c r="M14" s="8">
        <f t="shared" si="1"/>
        <v>0.00029826865547545535</v>
      </c>
      <c r="N14" s="8">
        <f t="shared" si="1"/>
        <v>0.00029826865547545535</v>
      </c>
    </row>
    <row r="15" spans="1:14" ht="12.75">
      <c r="A15" t="str">
        <f t="shared" si="2"/>
        <v>Industrial LPG Combustion</v>
      </c>
      <c r="B15" t="str">
        <f t="shared" si="3"/>
        <v>050-995-0120-0000 </v>
      </c>
      <c r="C15">
        <f t="shared" si="4"/>
        <v>66795</v>
      </c>
      <c r="D15">
        <f>TotalCountyLiqFuelEmisInd!A12</f>
        <v>17</v>
      </c>
      <c r="E15" t="str">
        <f>TotalCountyLiqFuelEmisInd!B12</f>
        <v>El Dorado</v>
      </c>
      <c r="F15">
        <f>TotalCountyLiqFuelEmisInd!C12</f>
        <v>2042</v>
      </c>
      <c r="G15" s="9">
        <f>TotalCountyLiqFuelEmisInd!D12</f>
        <v>0.0011394701408043587</v>
      </c>
      <c r="H15" s="8">
        <f t="shared" si="1"/>
        <v>0.006090645944808798</v>
      </c>
      <c r="I15" s="8">
        <f t="shared" si="1"/>
        <v>0.07714818196757811</v>
      </c>
      <c r="J15" s="8">
        <f t="shared" si="1"/>
        <v>0.012993378015592102</v>
      </c>
      <c r="K15" s="8">
        <f t="shared" si="1"/>
        <v>0.002030215314936266</v>
      </c>
      <c r="L15" s="8">
        <f t="shared" si="1"/>
        <v>0.0012181291889617597</v>
      </c>
      <c r="M15" s="8">
        <f t="shared" si="1"/>
        <v>0.0024362583779235195</v>
      </c>
      <c r="N15" s="8">
        <f t="shared" si="1"/>
        <v>0.0024362583779235195</v>
      </c>
    </row>
    <row r="16" spans="1:14" ht="12.75">
      <c r="A16" t="str">
        <f t="shared" si="2"/>
        <v>Industrial LPG Combustion</v>
      </c>
      <c r="B16" t="str">
        <f t="shared" si="3"/>
        <v>050-995-0120-0000 </v>
      </c>
      <c r="C16">
        <f t="shared" si="4"/>
        <v>66795</v>
      </c>
      <c r="D16">
        <f>TotalCountyLiqFuelEmisInd!A13</f>
        <v>19</v>
      </c>
      <c r="E16" t="str">
        <f>TotalCountyLiqFuelEmisInd!B13</f>
        <v>Fresno</v>
      </c>
      <c r="F16">
        <f>TotalCountyLiqFuelEmisInd!C13</f>
        <v>26406</v>
      </c>
      <c r="G16" s="9">
        <f>TotalCountyLiqFuelEmisInd!D13</f>
        <v>0.014734989489755093</v>
      </c>
      <c r="H16" s="8">
        <f t="shared" si="1"/>
        <v>0.07876082116484874</v>
      </c>
      <c r="I16" s="8">
        <f t="shared" si="1"/>
        <v>0.9976370680880842</v>
      </c>
      <c r="J16" s="8">
        <f t="shared" si="1"/>
        <v>0.16802308515167733</v>
      </c>
      <c r="K16" s="8">
        <f t="shared" si="1"/>
        <v>0.02625360705494958</v>
      </c>
      <c r="L16" s="8">
        <f t="shared" si="1"/>
        <v>0.01575216423296975</v>
      </c>
      <c r="M16" s="8">
        <f t="shared" si="1"/>
        <v>0.0315043284659395</v>
      </c>
      <c r="N16" s="8">
        <f t="shared" si="1"/>
        <v>0.0315043284659395</v>
      </c>
    </row>
    <row r="17" spans="1:14" ht="12.75">
      <c r="A17" t="str">
        <f t="shared" si="2"/>
        <v>Industrial LPG Combustion</v>
      </c>
      <c r="B17" t="str">
        <f t="shared" si="3"/>
        <v>050-995-0120-0000 </v>
      </c>
      <c r="C17">
        <f t="shared" si="4"/>
        <v>66795</v>
      </c>
      <c r="D17">
        <f>TotalCountyLiqFuelEmisInd!A14</f>
        <v>21</v>
      </c>
      <c r="E17" t="str">
        <f>TotalCountyLiqFuelEmisInd!B14</f>
        <v>Glenn</v>
      </c>
      <c r="F17">
        <f>TotalCountyLiqFuelEmisInd!C14</f>
        <v>905</v>
      </c>
      <c r="G17" s="9">
        <f>TotalCountyLiqFuelEmisInd!D14</f>
        <v>0.0005050051309637339</v>
      </c>
      <c r="H17" s="8">
        <f aca="true" t="shared" si="5" ref="H17:N26">$G17*H$4</f>
        <v>0.0026993313320528706</v>
      </c>
      <c r="I17" s="8">
        <f t="shared" si="5"/>
        <v>0.03419153020600303</v>
      </c>
      <c r="J17" s="8">
        <f t="shared" si="5"/>
        <v>0.005758573508379458</v>
      </c>
      <c r="K17" s="8">
        <f t="shared" si="5"/>
        <v>0.0008997771106842902</v>
      </c>
      <c r="L17" s="8">
        <f t="shared" si="5"/>
        <v>0.0005398662664105742</v>
      </c>
      <c r="M17" s="8">
        <f t="shared" si="5"/>
        <v>0.0010797325328211484</v>
      </c>
      <c r="N17" s="8">
        <f t="shared" si="5"/>
        <v>0.0010797325328211484</v>
      </c>
    </row>
    <row r="18" spans="1:14" ht="12.75">
      <c r="A18" t="str">
        <f t="shared" si="2"/>
        <v>Industrial LPG Combustion</v>
      </c>
      <c r="B18" t="str">
        <f t="shared" si="3"/>
        <v>050-995-0120-0000 </v>
      </c>
      <c r="C18">
        <f t="shared" si="4"/>
        <v>66795</v>
      </c>
      <c r="D18">
        <f>TotalCountyLiqFuelEmisInd!A15</f>
        <v>23</v>
      </c>
      <c r="E18" t="str">
        <f>TotalCountyLiqFuelEmisInd!B15</f>
        <v>Humboldt</v>
      </c>
      <c r="F18">
        <f>TotalCountyLiqFuelEmisInd!C15</f>
        <v>5262</v>
      </c>
      <c r="G18" s="9">
        <f>TotalCountyLiqFuelEmisInd!D15</f>
        <v>0.0029362839769405172</v>
      </c>
      <c r="H18" s="8">
        <f t="shared" si="5"/>
        <v>0.01569489665111846</v>
      </c>
      <c r="I18" s="8">
        <f t="shared" si="5"/>
        <v>0.19880202424750054</v>
      </c>
      <c r="J18" s="8">
        <f t="shared" si="5"/>
        <v>0.03348244618905272</v>
      </c>
      <c r="K18" s="8">
        <f t="shared" si="5"/>
        <v>0.005231632217039487</v>
      </c>
      <c r="L18" s="8">
        <f t="shared" si="5"/>
        <v>0.0031389793302236926</v>
      </c>
      <c r="M18" s="8">
        <f t="shared" si="5"/>
        <v>0.006277958660447385</v>
      </c>
      <c r="N18" s="8">
        <f t="shared" si="5"/>
        <v>0.006277958660447385</v>
      </c>
    </row>
    <row r="19" spans="1:14" ht="12.75">
      <c r="A19" t="str">
        <f t="shared" si="2"/>
        <v>Industrial LPG Combustion</v>
      </c>
      <c r="B19" t="str">
        <f t="shared" si="3"/>
        <v>050-995-0120-0000 </v>
      </c>
      <c r="C19">
        <f t="shared" si="4"/>
        <v>66795</v>
      </c>
      <c r="D19">
        <f>TotalCountyLiqFuelEmisInd!A16</f>
        <v>25</v>
      </c>
      <c r="E19" t="str">
        <f>TotalCountyLiqFuelEmisInd!B16</f>
        <v>Imperial</v>
      </c>
      <c r="F19">
        <f>TotalCountyLiqFuelEmisInd!C16</f>
        <v>1506</v>
      </c>
      <c r="G19" s="9">
        <f>TotalCountyLiqFuelEmisInd!D16</f>
        <v>0.000840373179261197</v>
      </c>
      <c r="H19" s="8">
        <f t="shared" si="5"/>
        <v>0.0044919259514603575</v>
      </c>
      <c r="I19" s="8">
        <f t="shared" si="5"/>
        <v>0.05689772871849787</v>
      </c>
      <c r="J19" s="8">
        <f t="shared" si="5"/>
        <v>0.00958277536311543</v>
      </c>
      <c r="K19" s="8">
        <f t="shared" si="5"/>
        <v>0.001497308650486786</v>
      </c>
      <c r="L19" s="8">
        <f t="shared" si="5"/>
        <v>0.0008983851902920715</v>
      </c>
      <c r="M19" s="8">
        <f t="shared" si="5"/>
        <v>0.001796770380584143</v>
      </c>
      <c r="N19" s="8">
        <f t="shared" si="5"/>
        <v>0.001796770380584143</v>
      </c>
    </row>
    <row r="20" spans="1:14" ht="12.75">
      <c r="A20" t="str">
        <f t="shared" si="2"/>
        <v>Industrial LPG Combustion</v>
      </c>
      <c r="B20" t="str">
        <f t="shared" si="3"/>
        <v>050-995-0120-0000 </v>
      </c>
      <c r="C20">
        <f t="shared" si="4"/>
        <v>66795</v>
      </c>
      <c r="D20">
        <f>TotalCountyLiqFuelEmisInd!A17</f>
        <v>27</v>
      </c>
      <c r="E20" t="str">
        <f>TotalCountyLiqFuelEmisInd!B17</f>
        <v>Inyo</v>
      </c>
      <c r="F20">
        <f>TotalCountyLiqFuelEmisInd!C17</f>
        <v>252</v>
      </c>
      <c r="G20" s="9">
        <f>TotalCountyLiqFuelEmisInd!D17</f>
        <v>0.00014062021326282978</v>
      </c>
      <c r="H20" s="8">
        <f t="shared" si="5"/>
        <v>0.0007516370117981474</v>
      </c>
      <c r="I20" s="8">
        <f t="shared" si="5"/>
        <v>0.009520735482776535</v>
      </c>
      <c r="J20" s="8">
        <f t="shared" si="5"/>
        <v>0.001603492291836048</v>
      </c>
      <c r="K20" s="8">
        <f t="shared" si="5"/>
        <v>0.0002505456705993825</v>
      </c>
      <c r="L20" s="8">
        <f t="shared" si="5"/>
        <v>0.00015032740235962951</v>
      </c>
      <c r="M20" s="8">
        <f t="shared" si="5"/>
        <v>0.00030065480471925903</v>
      </c>
      <c r="N20" s="8">
        <f t="shared" si="5"/>
        <v>0.00030065480471925903</v>
      </c>
    </row>
    <row r="21" spans="1:14" ht="12.75">
      <c r="A21" t="str">
        <f t="shared" si="2"/>
        <v>Industrial LPG Combustion</v>
      </c>
      <c r="B21" t="str">
        <f t="shared" si="3"/>
        <v>050-995-0120-0000 </v>
      </c>
      <c r="C21">
        <f t="shared" si="4"/>
        <v>66795</v>
      </c>
      <c r="D21">
        <f>TotalCountyLiqFuelEmisInd!A18</f>
        <v>29</v>
      </c>
      <c r="E21" t="str">
        <f>TotalCountyLiqFuelEmisInd!B18</f>
        <v>Kern</v>
      </c>
      <c r="F21">
        <f>TotalCountyLiqFuelEmisInd!C18</f>
        <v>13140</v>
      </c>
      <c r="G21" s="9">
        <f>TotalCountyLiqFuelEmisInd!D18</f>
        <v>0.007332339691561838</v>
      </c>
      <c r="H21" s="8">
        <f t="shared" si="5"/>
        <v>0.03919250132947483</v>
      </c>
      <c r="I21" s="8">
        <f t="shared" si="5"/>
        <v>0.4964383501733479</v>
      </c>
      <c r="J21" s="8">
        <f t="shared" si="5"/>
        <v>0.08361066950287965</v>
      </c>
      <c r="K21" s="8">
        <f t="shared" si="5"/>
        <v>0.013064167109824944</v>
      </c>
      <c r="L21" s="8">
        <f t="shared" si="5"/>
        <v>0.007838500265894967</v>
      </c>
      <c r="M21" s="8">
        <f t="shared" si="5"/>
        <v>0.015677000531789935</v>
      </c>
      <c r="N21" s="8">
        <f t="shared" si="5"/>
        <v>0.015677000531789935</v>
      </c>
    </row>
    <row r="22" spans="1:14" ht="12.75">
      <c r="A22" t="str">
        <f t="shared" si="2"/>
        <v>Industrial LPG Combustion</v>
      </c>
      <c r="B22" t="str">
        <f t="shared" si="3"/>
        <v>050-995-0120-0000 </v>
      </c>
      <c r="C22">
        <f t="shared" si="4"/>
        <v>66795</v>
      </c>
      <c r="D22">
        <f>TotalCountyLiqFuelEmisInd!A19</f>
        <v>31</v>
      </c>
      <c r="E22" t="str">
        <f>TotalCountyLiqFuelEmisInd!B19</f>
        <v>Kings</v>
      </c>
      <c r="F22">
        <f>TotalCountyLiqFuelEmisInd!C19</f>
        <v>2948</v>
      </c>
      <c r="G22" s="9">
        <f>TotalCountyLiqFuelEmisInd!D19</f>
        <v>0.0016450332884873897</v>
      </c>
      <c r="H22" s="8">
        <f t="shared" si="5"/>
        <v>0.008792959963416424</v>
      </c>
      <c r="I22" s="8">
        <f t="shared" si="5"/>
        <v>0.11137749286994138</v>
      </c>
      <c r="J22" s="8">
        <f t="shared" si="5"/>
        <v>0.018758314588621705</v>
      </c>
      <c r="K22" s="8">
        <f t="shared" si="5"/>
        <v>0.0029309866544721414</v>
      </c>
      <c r="L22" s="8">
        <f t="shared" si="5"/>
        <v>0.001758591992683285</v>
      </c>
      <c r="M22" s="8">
        <f t="shared" si="5"/>
        <v>0.00351718398536657</v>
      </c>
      <c r="N22" s="8">
        <f t="shared" si="5"/>
        <v>0.00351718398536657</v>
      </c>
    </row>
    <row r="23" spans="1:14" ht="12.75">
      <c r="A23" t="str">
        <f t="shared" si="2"/>
        <v>Industrial LPG Combustion</v>
      </c>
      <c r="B23" t="str">
        <f t="shared" si="3"/>
        <v>050-995-0120-0000 </v>
      </c>
      <c r="C23">
        <f t="shared" si="4"/>
        <v>66795</v>
      </c>
      <c r="D23">
        <f>TotalCountyLiqFuelEmisInd!A20</f>
        <v>33</v>
      </c>
      <c r="E23" t="str">
        <f>TotalCountyLiqFuelEmisInd!B20</f>
        <v>Lake</v>
      </c>
      <c r="F23">
        <f>TotalCountyLiqFuelEmisInd!C20</f>
        <v>338</v>
      </c>
      <c r="G23" s="9">
        <f>TotalCountyLiqFuelEmisInd!D20</f>
        <v>0.00018860965112236692</v>
      </c>
      <c r="H23" s="8">
        <f t="shared" si="5"/>
        <v>0.001008148055507039</v>
      </c>
      <c r="I23" s="8">
        <f t="shared" si="5"/>
        <v>0.012769875369755828</v>
      </c>
      <c r="J23" s="8">
        <f t="shared" si="5"/>
        <v>0.00215071585174835</v>
      </c>
      <c r="K23" s="8">
        <f t="shared" si="5"/>
        <v>0.00033604935183567967</v>
      </c>
      <c r="L23" s="8">
        <f t="shared" si="5"/>
        <v>0.00020162961110140783</v>
      </c>
      <c r="M23" s="8">
        <f t="shared" si="5"/>
        <v>0.00040325922220281566</v>
      </c>
      <c r="N23" s="8">
        <f t="shared" si="5"/>
        <v>0.00040325922220281566</v>
      </c>
    </row>
    <row r="24" spans="1:14" ht="12.75">
      <c r="A24" t="str">
        <f t="shared" si="2"/>
        <v>Industrial LPG Combustion</v>
      </c>
      <c r="B24" t="str">
        <f t="shared" si="3"/>
        <v>050-995-0120-0000 </v>
      </c>
      <c r="C24">
        <f t="shared" si="4"/>
        <v>66795</v>
      </c>
      <c r="D24">
        <f>TotalCountyLiqFuelEmisInd!A21</f>
        <v>35</v>
      </c>
      <c r="E24" t="str">
        <f>TotalCountyLiqFuelEmisInd!B21</f>
        <v>Lassen</v>
      </c>
      <c r="F24">
        <f>TotalCountyLiqFuelEmisInd!C21</f>
        <v>325</v>
      </c>
      <c r="G24" s="9">
        <f>TotalCountyLiqFuelEmisInd!D21</f>
        <v>0.00018135543377150666</v>
      </c>
      <c r="H24" s="8">
        <f t="shared" si="5"/>
        <v>0.0009693731302952298</v>
      </c>
      <c r="I24" s="8">
        <f t="shared" si="5"/>
        <v>0.012278726317072913</v>
      </c>
      <c r="J24" s="8">
        <f t="shared" si="5"/>
        <v>0.0020679960112964905</v>
      </c>
      <c r="K24" s="8">
        <f t="shared" si="5"/>
        <v>0.00032312437676507665</v>
      </c>
      <c r="L24" s="8">
        <f t="shared" si="5"/>
        <v>0.000193874626059046</v>
      </c>
      <c r="M24" s="8">
        <f t="shared" si="5"/>
        <v>0.000387749252118092</v>
      </c>
      <c r="N24" s="8">
        <f t="shared" si="5"/>
        <v>0.000387749252118092</v>
      </c>
    </row>
    <row r="25" spans="1:14" ht="12.75">
      <c r="A25" t="str">
        <f t="shared" si="2"/>
        <v>Industrial LPG Combustion</v>
      </c>
      <c r="B25" t="str">
        <f t="shared" si="3"/>
        <v>050-995-0120-0000 </v>
      </c>
      <c r="C25">
        <f t="shared" si="4"/>
        <v>66795</v>
      </c>
      <c r="D25">
        <f>TotalCountyLiqFuelEmisInd!A22</f>
        <v>37</v>
      </c>
      <c r="E25" t="str">
        <f>TotalCountyLiqFuelEmisInd!B22</f>
        <v>Los Angeles</v>
      </c>
      <c r="F25">
        <f>TotalCountyLiqFuelEmisInd!C22</f>
        <v>622885</v>
      </c>
      <c r="G25" s="9">
        <f>TotalCountyLiqFuelEmisInd!D22</f>
        <v>0.3475802441992767</v>
      </c>
      <c r="H25" s="8">
        <f t="shared" si="5"/>
        <v>1.85787071465829</v>
      </c>
      <c r="I25" s="8">
        <f t="shared" si="5"/>
        <v>23.533029052338343</v>
      </c>
      <c r="J25" s="8">
        <f t="shared" si="5"/>
        <v>3.9634575246043524</v>
      </c>
      <c r="K25" s="8">
        <f t="shared" si="5"/>
        <v>0.61929023821943</v>
      </c>
      <c r="L25" s="8">
        <f t="shared" si="5"/>
        <v>0.371574142931658</v>
      </c>
      <c r="M25" s="8">
        <f t="shared" si="5"/>
        <v>0.743148285863316</v>
      </c>
      <c r="N25" s="8">
        <f t="shared" si="5"/>
        <v>0.743148285863316</v>
      </c>
    </row>
    <row r="26" spans="1:14" ht="12.75">
      <c r="A26" t="str">
        <f t="shared" si="2"/>
        <v>Industrial LPG Combustion</v>
      </c>
      <c r="B26" t="str">
        <f t="shared" si="3"/>
        <v>050-995-0120-0000 </v>
      </c>
      <c r="C26">
        <f t="shared" si="4"/>
        <v>66795</v>
      </c>
      <c r="D26">
        <f>TotalCountyLiqFuelEmisInd!A23</f>
        <v>39</v>
      </c>
      <c r="E26" t="str">
        <f>TotalCountyLiqFuelEmisInd!B23</f>
        <v>Madera</v>
      </c>
      <c r="F26">
        <f>TotalCountyLiqFuelEmisInd!C23</f>
        <v>3964</v>
      </c>
      <c r="G26" s="9">
        <f>TotalCountyLiqFuelEmisInd!D23</f>
        <v>0.002211978275293084</v>
      </c>
      <c r="H26" s="8">
        <f t="shared" si="5"/>
        <v>0.011823369503047049</v>
      </c>
      <c r="I26" s="8">
        <f t="shared" si="5"/>
        <v>0.1497626803719293</v>
      </c>
      <c r="J26" s="8">
        <f t="shared" si="5"/>
        <v>0.02522318827316704</v>
      </c>
      <c r="K26" s="8">
        <f t="shared" si="5"/>
        <v>0.00394112316768235</v>
      </c>
      <c r="L26" s="8">
        <f t="shared" si="5"/>
        <v>0.0023646739006094103</v>
      </c>
      <c r="M26" s="8">
        <f t="shared" si="5"/>
        <v>0.0047293478012188205</v>
      </c>
      <c r="N26" s="8">
        <f t="shared" si="5"/>
        <v>0.0047293478012188205</v>
      </c>
    </row>
    <row r="27" spans="1:14" ht="12.75">
      <c r="A27" t="str">
        <f t="shared" si="2"/>
        <v>Industrial LPG Combustion</v>
      </c>
      <c r="B27" t="str">
        <f t="shared" si="3"/>
        <v>050-995-0120-0000 </v>
      </c>
      <c r="C27">
        <f t="shared" si="4"/>
        <v>66795</v>
      </c>
      <c r="D27">
        <f>TotalCountyLiqFuelEmisInd!A24</f>
        <v>41</v>
      </c>
      <c r="E27" t="str">
        <f>TotalCountyLiqFuelEmisInd!B24</f>
        <v>Marin</v>
      </c>
      <c r="F27">
        <f>TotalCountyLiqFuelEmisInd!C24</f>
        <v>4227</v>
      </c>
      <c r="G27" s="9">
        <f>TotalCountyLiqFuelEmisInd!D24</f>
        <v>0.0023587366724681807</v>
      </c>
      <c r="H27" s="8">
        <f aca="true" t="shared" si="6" ref="H27:N36">$G27*H$4</f>
        <v>0.012607816066947499</v>
      </c>
      <c r="I27" s="8">
        <f t="shared" si="6"/>
        <v>0.15969900351466834</v>
      </c>
      <c r="J27" s="8">
        <f t="shared" si="6"/>
        <v>0.026896674276154664</v>
      </c>
      <c r="K27" s="8">
        <f t="shared" si="6"/>
        <v>0.004202605355649166</v>
      </c>
      <c r="L27" s="8">
        <f t="shared" si="6"/>
        <v>0.0025215632133895</v>
      </c>
      <c r="M27" s="8">
        <f t="shared" si="6"/>
        <v>0.005043126426779</v>
      </c>
      <c r="N27" s="8">
        <f t="shared" si="6"/>
        <v>0.005043126426779</v>
      </c>
    </row>
    <row r="28" spans="1:14" ht="12.75">
      <c r="A28" t="str">
        <f t="shared" si="2"/>
        <v>Industrial LPG Combustion</v>
      </c>
      <c r="B28" t="str">
        <f t="shared" si="3"/>
        <v>050-995-0120-0000 </v>
      </c>
      <c r="C28">
        <f t="shared" si="4"/>
        <v>66795</v>
      </c>
      <c r="D28">
        <f>TotalCountyLiqFuelEmisInd!A25</f>
        <v>43</v>
      </c>
      <c r="E28" t="str">
        <f>TotalCountyLiqFuelEmisInd!B25</f>
        <v>Mariposa</v>
      </c>
      <c r="F28">
        <f>TotalCountyLiqFuelEmisInd!C25</f>
        <v>113</v>
      </c>
      <c r="G28" s="9">
        <f>TotalCountyLiqFuelEmisInd!D25</f>
        <v>6.305588928055463E-05</v>
      </c>
      <c r="H28" s="8">
        <f t="shared" si="6"/>
        <v>0.0003370435806872646</v>
      </c>
      <c r="I28" s="8">
        <f t="shared" si="6"/>
        <v>0.004269218688705351</v>
      </c>
      <c r="J28" s="8">
        <f t="shared" si="6"/>
        <v>0.0007190263054661645</v>
      </c>
      <c r="K28" s="8">
        <f t="shared" si="6"/>
        <v>0.0001123478602290882</v>
      </c>
      <c r="L28" s="8">
        <f t="shared" si="6"/>
        <v>6.740871613745292E-05</v>
      </c>
      <c r="M28" s="8">
        <f t="shared" si="6"/>
        <v>0.00013481743227490583</v>
      </c>
      <c r="N28" s="8">
        <f t="shared" si="6"/>
        <v>0.00013481743227490583</v>
      </c>
    </row>
    <row r="29" spans="1:14" ht="12.75">
      <c r="A29" t="str">
        <f t="shared" si="2"/>
        <v>Industrial LPG Combustion</v>
      </c>
      <c r="B29" t="str">
        <f t="shared" si="3"/>
        <v>050-995-0120-0000 </v>
      </c>
      <c r="C29">
        <f t="shared" si="4"/>
        <v>66795</v>
      </c>
      <c r="D29">
        <f>TotalCountyLiqFuelEmisInd!A26</f>
        <v>45</v>
      </c>
      <c r="E29" t="str">
        <f>TotalCountyLiqFuelEmisInd!B26</f>
        <v>Mendocino</v>
      </c>
      <c r="F29">
        <f>TotalCountyLiqFuelEmisInd!C26</f>
        <v>4231</v>
      </c>
      <c r="G29" s="9">
        <f>TotalCountyLiqFuelEmisInd!D26</f>
        <v>0.002360968739345368</v>
      </c>
      <c r="H29" s="8">
        <f t="shared" si="6"/>
        <v>0.012619746813166514</v>
      </c>
      <c r="I29" s="8">
        <f t="shared" si="6"/>
        <v>0.1598501263001092</v>
      </c>
      <c r="J29" s="8">
        <f t="shared" si="6"/>
        <v>0.026922126534755234</v>
      </c>
      <c r="K29" s="8">
        <f t="shared" si="6"/>
        <v>0.004206582271055505</v>
      </c>
      <c r="L29" s="8">
        <f t="shared" si="6"/>
        <v>0.0025239493626333033</v>
      </c>
      <c r="M29" s="8">
        <f t="shared" si="6"/>
        <v>0.005047898725266607</v>
      </c>
      <c r="N29" s="8">
        <f t="shared" si="6"/>
        <v>0.005047898725266607</v>
      </c>
    </row>
    <row r="30" spans="1:14" ht="12.75">
      <c r="A30" t="str">
        <f t="shared" si="2"/>
        <v>Industrial LPG Combustion</v>
      </c>
      <c r="B30" t="str">
        <f t="shared" si="3"/>
        <v>050-995-0120-0000 </v>
      </c>
      <c r="C30">
        <f t="shared" si="4"/>
        <v>66795</v>
      </c>
      <c r="D30">
        <f>TotalCountyLiqFuelEmisInd!A27</f>
        <v>47</v>
      </c>
      <c r="E30" t="str">
        <f>TotalCountyLiqFuelEmisInd!B27</f>
        <v>Merced</v>
      </c>
      <c r="F30">
        <f>TotalCountyLiqFuelEmisInd!C27</f>
        <v>8322</v>
      </c>
      <c r="G30" s="9">
        <f>TotalCountyLiqFuelEmisInd!D27</f>
        <v>0.004643815137989164</v>
      </c>
      <c r="H30" s="8">
        <f t="shared" si="6"/>
        <v>0.024821917508667392</v>
      </c>
      <c r="I30" s="8">
        <f t="shared" si="6"/>
        <v>0.314410955109787</v>
      </c>
      <c r="J30" s="8">
        <f t="shared" si="6"/>
        <v>0.052953424018490444</v>
      </c>
      <c r="K30" s="8">
        <f t="shared" si="6"/>
        <v>0.00827397250288913</v>
      </c>
      <c r="L30" s="8">
        <f t="shared" si="6"/>
        <v>0.00496438350173348</v>
      </c>
      <c r="M30" s="8">
        <f t="shared" si="6"/>
        <v>0.00992876700346696</v>
      </c>
      <c r="N30" s="8">
        <f t="shared" si="6"/>
        <v>0.00992876700346696</v>
      </c>
    </row>
    <row r="31" spans="1:14" ht="12.75">
      <c r="A31" t="str">
        <f t="shared" si="2"/>
        <v>Industrial LPG Combustion</v>
      </c>
      <c r="B31" t="str">
        <f t="shared" si="3"/>
        <v>050-995-0120-0000 </v>
      </c>
      <c r="C31">
        <f t="shared" si="4"/>
        <v>66795</v>
      </c>
      <c r="D31">
        <f>TotalCountyLiqFuelEmisInd!A28</f>
        <v>49</v>
      </c>
      <c r="E31" t="str">
        <f>TotalCountyLiqFuelEmisInd!B28</f>
        <v>Modoc</v>
      </c>
      <c r="F31">
        <f>TotalCountyLiqFuelEmisInd!C28</f>
        <v>0</v>
      </c>
      <c r="G31" s="9">
        <f>TotalCountyLiqFuelEmisInd!D28</f>
        <v>0</v>
      </c>
      <c r="H31" s="8">
        <f t="shared" si="6"/>
        <v>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</row>
    <row r="32" spans="1:14" ht="12.75">
      <c r="A32" t="str">
        <f t="shared" si="2"/>
        <v>Industrial LPG Combustion</v>
      </c>
      <c r="B32" t="str">
        <f t="shared" si="3"/>
        <v>050-995-0120-0000 </v>
      </c>
      <c r="C32">
        <f t="shared" si="4"/>
        <v>66795</v>
      </c>
      <c r="D32">
        <f>TotalCountyLiqFuelEmisInd!A29</f>
        <v>51</v>
      </c>
      <c r="E32" t="str">
        <f>TotalCountyLiqFuelEmisInd!B29</f>
        <v>Mono</v>
      </c>
      <c r="F32">
        <f>TotalCountyLiqFuelEmisInd!C29</f>
        <v>39</v>
      </c>
      <c r="G32" s="9">
        <f>TotalCountyLiqFuelEmisInd!D29</f>
        <v>2.17626520525808E-05</v>
      </c>
      <c r="H32" s="8">
        <f t="shared" si="6"/>
        <v>0.00011632477563542758</v>
      </c>
      <c r="I32" s="8">
        <f t="shared" si="6"/>
        <v>0.0014734471580487496</v>
      </c>
      <c r="J32" s="8">
        <f t="shared" si="6"/>
        <v>0.00024815952135557885</v>
      </c>
      <c r="K32" s="8">
        <f t="shared" si="6"/>
        <v>3.8774925211809196E-05</v>
      </c>
      <c r="L32" s="8">
        <f t="shared" si="6"/>
        <v>2.326495512708552E-05</v>
      </c>
      <c r="M32" s="8">
        <f t="shared" si="6"/>
        <v>4.652991025417104E-05</v>
      </c>
      <c r="N32" s="8">
        <f t="shared" si="6"/>
        <v>4.652991025417104E-05</v>
      </c>
    </row>
    <row r="33" spans="1:14" ht="12.75">
      <c r="A33" t="str">
        <f t="shared" si="2"/>
        <v>Industrial LPG Combustion</v>
      </c>
      <c r="B33" t="str">
        <f t="shared" si="3"/>
        <v>050-995-0120-0000 </v>
      </c>
      <c r="C33">
        <f t="shared" si="4"/>
        <v>66795</v>
      </c>
      <c r="D33">
        <f>TotalCountyLiqFuelEmisInd!A30</f>
        <v>53</v>
      </c>
      <c r="E33" t="str">
        <f>TotalCountyLiqFuelEmisInd!B30</f>
        <v>Monterey</v>
      </c>
      <c r="F33">
        <f>TotalCountyLiqFuelEmisInd!C30</f>
        <v>6755</v>
      </c>
      <c r="G33" s="9">
        <f>TotalCountyLiqFuelEmisInd!D30</f>
        <v>0.0037694029388508537</v>
      </c>
      <c r="H33" s="8">
        <f t="shared" si="6"/>
        <v>0.020148047677367005</v>
      </c>
      <c r="I33" s="8">
        <f t="shared" si="6"/>
        <v>0.25520860391331546</v>
      </c>
      <c r="J33" s="8">
        <f t="shared" si="6"/>
        <v>0.04298250171171629</v>
      </c>
      <c r="K33" s="8">
        <f t="shared" si="6"/>
        <v>0.00671601589245567</v>
      </c>
      <c r="L33" s="8">
        <f t="shared" si="6"/>
        <v>0.004029609535473402</v>
      </c>
      <c r="M33" s="8">
        <f t="shared" si="6"/>
        <v>0.008059219070946803</v>
      </c>
      <c r="N33" s="8">
        <f t="shared" si="6"/>
        <v>0.008059219070946803</v>
      </c>
    </row>
    <row r="34" spans="1:14" ht="12.75">
      <c r="A34" t="str">
        <f t="shared" si="2"/>
        <v>Industrial LPG Combustion</v>
      </c>
      <c r="B34" t="str">
        <f t="shared" si="3"/>
        <v>050-995-0120-0000 </v>
      </c>
      <c r="C34">
        <f t="shared" si="4"/>
        <v>66795</v>
      </c>
      <c r="D34">
        <f>TotalCountyLiqFuelEmisInd!A31</f>
        <v>55</v>
      </c>
      <c r="E34" t="str">
        <f>TotalCountyLiqFuelEmisInd!B31</f>
        <v>Napa</v>
      </c>
      <c r="F34">
        <f>TotalCountyLiqFuelEmisInd!C31</f>
        <v>10019</v>
      </c>
      <c r="G34" s="9">
        <f>TotalCountyLiqFuelEmisInd!D31</f>
        <v>0.0055907695106360775</v>
      </c>
      <c r="H34" s="8">
        <f t="shared" si="6"/>
        <v>0.02988353659208587</v>
      </c>
      <c r="I34" s="8">
        <f t="shared" si="6"/>
        <v>0.3785247968330877</v>
      </c>
      <c r="J34" s="8">
        <f t="shared" si="6"/>
        <v>0.0637515447297832</v>
      </c>
      <c r="K34" s="8">
        <f t="shared" si="6"/>
        <v>0.009961178864028624</v>
      </c>
      <c r="L34" s="8">
        <f t="shared" si="6"/>
        <v>0.005976707318417175</v>
      </c>
      <c r="M34" s="8">
        <f t="shared" si="6"/>
        <v>0.01195341463683435</v>
      </c>
      <c r="N34" s="8">
        <f t="shared" si="6"/>
        <v>0.01195341463683435</v>
      </c>
    </row>
    <row r="35" spans="1:14" ht="12.75">
      <c r="A35" t="str">
        <f t="shared" si="2"/>
        <v>Industrial LPG Combustion</v>
      </c>
      <c r="B35" t="str">
        <f t="shared" si="3"/>
        <v>050-995-0120-0000 </v>
      </c>
      <c r="C35">
        <f t="shared" si="4"/>
        <v>66795</v>
      </c>
      <c r="D35">
        <f>TotalCountyLiqFuelEmisInd!A32</f>
        <v>57</v>
      </c>
      <c r="E35" t="str">
        <f>TotalCountyLiqFuelEmisInd!B32</f>
        <v>Nevada</v>
      </c>
      <c r="F35">
        <f>TotalCountyLiqFuelEmisInd!C32</f>
        <v>2891</v>
      </c>
      <c r="G35" s="9">
        <f>TotalCountyLiqFuelEmisInd!D32</f>
        <v>0.001613226335487464</v>
      </c>
      <c r="H35" s="8">
        <f t="shared" si="6"/>
        <v>0.008622946829795414</v>
      </c>
      <c r="I35" s="8">
        <f t="shared" si="6"/>
        <v>0.1092239931774086</v>
      </c>
      <c r="J35" s="8">
        <f t="shared" si="6"/>
        <v>0.018395619903563552</v>
      </c>
      <c r="K35" s="8">
        <f t="shared" si="6"/>
        <v>0.002874315609931805</v>
      </c>
      <c r="L35" s="8">
        <f t="shared" si="6"/>
        <v>0.001724589365959083</v>
      </c>
      <c r="M35" s="8">
        <f t="shared" si="6"/>
        <v>0.003449178731918166</v>
      </c>
      <c r="N35" s="8">
        <f t="shared" si="6"/>
        <v>0.003449178731918166</v>
      </c>
    </row>
    <row r="36" spans="1:14" ht="12.75">
      <c r="A36" t="str">
        <f t="shared" si="2"/>
        <v>Industrial LPG Combustion</v>
      </c>
      <c r="B36" t="str">
        <f t="shared" si="3"/>
        <v>050-995-0120-0000 </v>
      </c>
      <c r="C36">
        <f t="shared" si="4"/>
        <v>66795</v>
      </c>
      <c r="D36">
        <f>TotalCountyLiqFuelEmisInd!A33</f>
        <v>59</v>
      </c>
      <c r="E36" t="str">
        <f>TotalCountyLiqFuelEmisInd!B33</f>
        <v>Orange</v>
      </c>
      <c r="F36">
        <f>TotalCountyLiqFuelEmisInd!C33</f>
        <v>224520</v>
      </c>
      <c r="G36" s="9">
        <f>TotalCountyLiqFuelEmisInd!D33</f>
        <v>0.12528591381654977</v>
      </c>
      <c r="H36" s="8">
        <f t="shared" si="6"/>
        <v>0.6696727852734923</v>
      </c>
      <c r="I36" s="8">
        <f t="shared" si="6"/>
        <v>8.48252194679757</v>
      </c>
      <c r="J36" s="8">
        <f t="shared" si="6"/>
        <v>1.428635275250117</v>
      </c>
      <c r="K36" s="8">
        <f t="shared" si="6"/>
        <v>0.22322426175783078</v>
      </c>
      <c r="L36" s="8">
        <f t="shared" si="6"/>
        <v>0.13393455705469848</v>
      </c>
      <c r="M36" s="8">
        <f t="shared" si="6"/>
        <v>0.26786911410939696</v>
      </c>
      <c r="N36" s="8">
        <f t="shared" si="6"/>
        <v>0.26786911410939696</v>
      </c>
    </row>
    <row r="37" spans="1:14" ht="12.75">
      <c r="A37" t="str">
        <f t="shared" si="2"/>
        <v>Industrial LPG Combustion</v>
      </c>
      <c r="B37" t="str">
        <f t="shared" si="3"/>
        <v>050-995-0120-0000 </v>
      </c>
      <c r="C37">
        <f t="shared" si="4"/>
        <v>66795</v>
      </c>
      <c r="D37">
        <f>TotalCountyLiqFuelEmisInd!A34</f>
        <v>61</v>
      </c>
      <c r="E37" t="str">
        <f>TotalCountyLiqFuelEmisInd!B34</f>
        <v>Placer</v>
      </c>
      <c r="F37">
        <f>TotalCountyLiqFuelEmisInd!C34</f>
        <v>8131</v>
      </c>
      <c r="G37" s="9">
        <f>TotalCountyLiqFuelEmisInd!D34</f>
        <v>0.004537233944603448</v>
      </c>
      <c r="H37" s="8">
        <f aca="true" t="shared" si="7" ref="H37:N46">$G37*H$4</f>
        <v>0.024252224376709274</v>
      </c>
      <c r="I37" s="8">
        <f t="shared" si="7"/>
        <v>0.30719484210498416</v>
      </c>
      <c r="J37" s="8">
        <f t="shared" si="7"/>
        <v>0.051738078670313124</v>
      </c>
      <c r="K37" s="8">
        <f t="shared" si="7"/>
        <v>0.008084074792236426</v>
      </c>
      <c r="L37" s="8">
        <f t="shared" si="7"/>
        <v>0.004850444875341855</v>
      </c>
      <c r="M37" s="8">
        <f t="shared" si="7"/>
        <v>0.00970088975068371</v>
      </c>
      <c r="N37" s="8">
        <f t="shared" si="7"/>
        <v>0.00970088975068371</v>
      </c>
    </row>
    <row r="38" spans="1:14" ht="12.75">
      <c r="A38" t="str">
        <f t="shared" si="2"/>
        <v>Industrial LPG Combustion</v>
      </c>
      <c r="B38" t="str">
        <f t="shared" si="3"/>
        <v>050-995-0120-0000 </v>
      </c>
      <c r="C38">
        <f t="shared" si="4"/>
        <v>66795</v>
      </c>
      <c r="D38">
        <f>TotalCountyLiqFuelEmisInd!A35</f>
        <v>63</v>
      </c>
      <c r="E38" t="str">
        <f>TotalCountyLiqFuelEmisInd!B35</f>
        <v>Plumas</v>
      </c>
      <c r="F38">
        <f>TotalCountyLiqFuelEmisInd!C35</f>
        <v>642</v>
      </c>
      <c r="G38" s="9">
        <f>TotalCountyLiqFuelEmisInd!D35</f>
        <v>0.00035824673378863776</v>
      </c>
      <c r="H38" s="8">
        <f t="shared" si="7"/>
        <v>0.0019148847681524231</v>
      </c>
      <c r="I38" s="8">
        <f t="shared" si="7"/>
        <v>0.02425520706326403</v>
      </c>
      <c r="J38" s="8">
        <f t="shared" si="7"/>
        <v>0.004085087505391836</v>
      </c>
      <c r="K38" s="8">
        <f t="shared" si="7"/>
        <v>0.0006382949227174744</v>
      </c>
      <c r="L38" s="8">
        <f t="shared" si="7"/>
        <v>0.0003829769536304847</v>
      </c>
      <c r="M38" s="8">
        <f t="shared" si="7"/>
        <v>0.0007659539072609694</v>
      </c>
      <c r="N38" s="8">
        <f t="shared" si="7"/>
        <v>0.0007659539072609694</v>
      </c>
    </row>
    <row r="39" spans="1:14" ht="12.75">
      <c r="A39" t="str">
        <f t="shared" si="2"/>
        <v>Industrial LPG Combustion</v>
      </c>
      <c r="B39" t="str">
        <f t="shared" si="3"/>
        <v>050-995-0120-0000 </v>
      </c>
      <c r="C39">
        <f t="shared" si="4"/>
        <v>66795</v>
      </c>
      <c r="D39">
        <f>TotalCountyLiqFuelEmisInd!A36</f>
        <v>65</v>
      </c>
      <c r="E39" t="str">
        <f>TotalCountyLiqFuelEmisInd!B36</f>
        <v>Riverside</v>
      </c>
      <c r="F39">
        <f>TotalCountyLiqFuelEmisInd!C36</f>
        <v>49509</v>
      </c>
      <c r="G39" s="9">
        <f>TotalCountyLiqFuelEmisInd!D36</f>
        <v>0.02762684975567238</v>
      </c>
      <c r="H39" s="8">
        <f t="shared" si="7"/>
        <v>0.1476698286393432</v>
      </c>
      <c r="I39" s="8">
        <f t="shared" si="7"/>
        <v>1.8704844960983473</v>
      </c>
      <c r="J39" s="8">
        <f t="shared" si="7"/>
        <v>0.3150289677639322</v>
      </c>
      <c r="K39" s="8">
        <f t="shared" si="7"/>
        <v>0.0492232762131144</v>
      </c>
      <c r="L39" s="8">
        <f t="shared" si="7"/>
        <v>0.029533965727868643</v>
      </c>
      <c r="M39" s="8">
        <f t="shared" si="7"/>
        <v>0.059067931455737285</v>
      </c>
      <c r="N39" s="8">
        <f t="shared" si="7"/>
        <v>0.059067931455737285</v>
      </c>
    </row>
    <row r="40" spans="1:14" ht="12.75">
      <c r="A40" t="str">
        <f t="shared" si="2"/>
        <v>Industrial LPG Combustion</v>
      </c>
      <c r="B40" t="str">
        <f t="shared" si="3"/>
        <v>050-995-0120-0000 </v>
      </c>
      <c r="C40">
        <f t="shared" si="4"/>
        <v>66795</v>
      </c>
      <c r="D40">
        <f>TotalCountyLiqFuelEmisInd!A37</f>
        <v>67</v>
      </c>
      <c r="E40" t="str">
        <f>TotalCountyLiqFuelEmisInd!B37</f>
        <v>Sacramento</v>
      </c>
      <c r="F40">
        <f>TotalCountyLiqFuelEmisInd!C37</f>
        <v>31865</v>
      </c>
      <c r="G40" s="9">
        <f>TotalCountyLiqFuelEmisInd!D37</f>
        <v>0.017781202760397106</v>
      </c>
      <c r="H40" s="8">
        <f t="shared" si="7"/>
        <v>0.09504330706725383</v>
      </c>
      <c r="I40" s="8">
        <f t="shared" si="7"/>
        <v>1.2038818895185488</v>
      </c>
      <c r="J40" s="8">
        <f t="shared" si="7"/>
        <v>0.2027590550768082</v>
      </c>
      <c r="K40" s="8">
        <f t="shared" si="7"/>
        <v>0.03168110235575128</v>
      </c>
      <c r="L40" s="8">
        <f t="shared" si="7"/>
        <v>0.01900866141345077</v>
      </c>
      <c r="M40" s="8">
        <f t="shared" si="7"/>
        <v>0.03801732282690154</v>
      </c>
      <c r="N40" s="8">
        <f t="shared" si="7"/>
        <v>0.03801732282690154</v>
      </c>
    </row>
    <row r="41" spans="1:14" ht="12.75">
      <c r="A41" t="str">
        <f t="shared" si="2"/>
        <v>Industrial LPG Combustion</v>
      </c>
      <c r="B41" t="str">
        <f t="shared" si="3"/>
        <v>050-995-0120-0000 </v>
      </c>
      <c r="C41">
        <f t="shared" si="4"/>
        <v>66795</v>
      </c>
      <c r="D41">
        <f>TotalCountyLiqFuelEmisInd!A38</f>
        <v>69</v>
      </c>
      <c r="E41" t="str">
        <f>TotalCountyLiqFuelEmisInd!B38</f>
        <v>San Benito</v>
      </c>
      <c r="F41">
        <f>TotalCountyLiqFuelEmisInd!C38</f>
        <v>2197</v>
      </c>
      <c r="G41" s="9">
        <f>TotalCountyLiqFuelEmisInd!D38</f>
        <v>0.001225962732295385</v>
      </c>
      <c r="H41" s="8">
        <f t="shared" si="7"/>
        <v>0.006552962360795754</v>
      </c>
      <c r="I41" s="8">
        <f t="shared" si="7"/>
        <v>0.08300418990341289</v>
      </c>
      <c r="J41" s="8">
        <f t="shared" si="7"/>
        <v>0.013979653036364276</v>
      </c>
      <c r="K41" s="8">
        <f t="shared" si="7"/>
        <v>0.002184320786931918</v>
      </c>
      <c r="L41" s="8">
        <f t="shared" si="7"/>
        <v>0.001310592472159151</v>
      </c>
      <c r="M41" s="8">
        <f t="shared" si="7"/>
        <v>0.002621184944318302</v>
      </c>
      <c r="N41" s="8">
        <f t="shared" si="7"/>
        <v>0.002621184944318302</v>
      </c>
    </row>
    <row r="42" spans="1:14" ht="12.75">
      <c r="A42" t="str">
        <f aca="true" t="shared" si="8" ref="A42:A62">A41</f>
        <v>Industrial LPG Combustion</v>
      </c>
      <c r="B42" t="str">
        <f aca="true" t="shared" si="9" ref="B42:B62">B41</f>
        <v>050-995-0120-0000 </v>
      </c>
      <c r="C42">
        <f aca="true" t="shared" si="10" ref="C42:C62">C41</f>
        <v>66795</v>
      </c>
      <c r="D42">
        <f>TotalCountyLiqFuelEmisInd!A39</f>
        <v>71</v>
      </c>
      <c r="E42" t="str">
        <f>TotalCountyLiqFuelEmisInd!B39</f>
        <v>San Bernardino</v>
      </c>
      <c r="F42">
        <f>TotalCountyLiqFuelEmisInd!C39</f>
        <v>68909</v>
      </c>
      <c r="G42" s="9">
        <f>TotalCountyLiqFuelEmisInd!D39</f>
        <v>0.038452374110033084</v>
      </c>
      <c r="H42" s="8">
        <f t="shared" si="7"/>
        <v>0.20553394780158152</v>
      </c>
      <c r="I42" s="8">
        <f t="shared" si="7"/>
        <v>2.6034300054866995</v>
      </c>
      <c r="J42" s="8">
        <f t="shared" si="7"/>
        <v>0.43847242197670727</v>
      </c>
      <c r="K42" s="8">
        <f t="shared" si="7"/>
        <v>0.0685113159338605</v>
      </c>
      <c r="L42" s="8">
        <f t="shared" si="7"/>
        <v>0.04110678956031631</v>
      </c>
      <c r="M42" s="8">
        <f t="shared" si="7"/>
        <v>0.08221357912063262</v>
      </c>
      <c r="N42" s="8">
        <f t="shared" si="7"/>
        <v>0.08221357912063262</v>
      </c>
    </row>
    <row r="43" spans="1:14" ht="12.75">
      <c r="A43" t="str">
        <f t="shared" si="8"/>
        <v>Industrial LPG Combustion</v>
      </c>
      <c r="B43" t="str">
        <f t="shared" si="9"/>
        <v>050-995-0120-0000 </v>
      </c>
      <c r="C43">
        <f t="shared" si="10"/>
        <v>66795</v>
      </c>
      <c r="D43">
        <f>TotalCountyLiqFuelEmisInd!A40</f>
        <v>73</v>
      </c>
      <c r="E43" t="str">
        <f>TotalCountyLiqFuelEmisInd!B40</f>
        <v>San Diego</v>
      </c>
      <c r="F43">
        <f>TotalCountyLiqFuelEmisInd!C40</f>
        <v>116648</v>
      </c>
      <c r="G43" s="9">
        <f>TotalCountyLiqFuelEmisInd!D40</f>
        <v>0.06509153427254988</v>
      </c>
      <c r="H43" s="8">
        <f t="shared" si="7"/>
        <v>0.3479244212390092</v>
      </c>
      <c r="I43" s="8">
        <f t="shared" si="7"/>
        <v>4.40704266902745</v>
      </c>
      <c r="J43" s="8">
        <f t="shared" si="7"/>
        <v>0.7422387653098863</v>
      </c>
      <c r="K43" s="8">
        <f t="shared" si="7"/>
        <v>0.11597480707966973</v>
      </c>
      <c r="L43" s="8">
        <f t="shared" si="7"/>
        <v>0.06958488424780185</v>
      </c>
      <c r="M43" s="8">
        <f t="shared" si="7"/>
        <v>0.1391697684956037</v>
      </c>
      <c r="N43" s="8">
        <f t="shared" si="7"/>
        <v>0.1391697684956037</v>
      </c>
    </row>
    <row r="44" spans="1:14" ht="12.75">
      <c r="A44" t="str">
        <f t="shared" si="8"/>
        <v>Industrial LPG Combustion</v>
      </c>
      <c r="B44" t="str">
        <f t="shared" si="9"/>
        <v>050-995-0120-0000 </v>
      </c>
      <c r="C44">
        <f t="shared" si="10"/>
        <v>66795</v>
      </c>
      <c r="D44">
        <f>TotalCountyLiqFuelEmisInd!A41</f>
        <v>75</v>
      </c>
      <c r="E44" t="str">
        <f>TotalCountyLiqFuelEmisInd!B41</f>
        <v>San Francisco</v>
      </c>
      <c r="F44">
        <f>TotalCountyLiqFuelEmisInd!C41</f>
        <v>21725</v>
      </c>
      <c r="G44" s="9">
        <f>TotalCountyLiqFuelEmisInd!D41</f>
        <v>0.012122913226726099</v>
      </c>
      <c r="H44" s="8">
        <f t="shared" si="7"/>
        <v>0.06479886540204267</v>
      </c>
      <c r="I44" s="8">
        <f t="shared" si="7"/>
        <v>0.8207856284258739</v>
      </c>
      <c r="J44" s="8">
        <f t="shared" si="7"/>
        <v>0.13823757952435772</v>
      </c>
      <c r="K44" s="8">
        <f t="shared" si="7"/>
        <v>0.021599621800680893</v>
      </c>
      <c r="L44" s="8">
        <f t="shared" si="7"/>
        <v>0.012959773080408537</v>
      </c>
      <c r="M44" s="8">
        <f t="shared" si="7"/>
        <v>0.025919546160817073</v>
      </c>
      <c r="N44" s="8">
        <f t="shared" si="7"/>
        <v>0.025919546160817073</v>
      </c>
    </row>
    <row r="45" spans="1:14" ht="12.75">
      <c r="A45" t="str">
        <f t="shared" si="8"/>
        <v>Industrial LPG Combustion</v>
      </c>
      <c r="B45" t="str">
        <f t="shared" si="9"/>
        <v>050-995-0120-0000 </v>
      </c>
      <c r="C45">
        <f t="shared" si="10"/>
        <v>66795</v>
      </c>
      <c r="D45">
        <f>TotalCountyLiqFuelEmisInd!A42</f>
        <v>77</v>
      </c>
      <c r="E45" t="str">
        <f>TotalCountyLiqFuelEmisInd!B42</f>
        <v>San Joaquin</v>
      </c>
      <c r="F45">
        <f>TotalCountyLiqFuelEmisInd!C42</f>
        <v>22673</v>
      </c>
      <c r="G45" s="9">
        <f>TotalCountyLiqFuelEmisInd!D42</f>
        <v>0.012651913076619602</v>
      </c>
      <c r="H45" s="8">
        <f t="shared" si="7"/>
        <v>0.06762645225594999</v>
      </c>
      <c r="I45" s="8">
        <f t="shared" si="7"/>
        <v>0.8566017285753666</v>
      </c>
      <c r="J45" s="8">
        <f t="shared" si="7"/>
        <v>0.14426976481269332</v>
      </c>
      <c r="K45" s="8">
        <f t="shared" si="7"/>
        <v>0.02254215075198333</v>
      </c>
      <c r="L45" s="8">
        <f t="shared" si="7"/>
        <v>0.013525290451190001</v>
      </c>
      <c r="M45" s="8">
        <f t="shared" si="7"/>
        <v>0.027050580902380002</v>
      </c>
      <c r="N45" s="8">
        <f t="shared" si="7"/>
        <v>0.027050580902380002</v>
      </c>
    </row>
    <row r="46" spans="1:14" ht="12.75">
      <c r="A46" t="str">
        <f t="shared" si="8"/>
        <v>Industrial LPG Combustion</v>
      </c>
      <c r="B46" t="str">
        <f t="shared" si="9"/>
        <v>050-995-0120-0000 </v>
      </c>
      <c r="C46">
        <f t="shared" si="10"/>
        <v>66795</v>
      </c>
      <c r="D46">
        <f>TotalCountyLiqFuelEmisInd!A43</f>
        <v>79</v>
      </c>
      <c r="E46" t="str">
        <f>TotalCountyLiqFuelEmisInd!B43</f>
        <v>San Luis Obispo</v>
      </c>
      <c r="F46">
        <f>TotalCountyLiqFuelEmisInd!C43</f>
        <v>6894</v>
      </c>
      <c r="G46" s="9">
        <f>TotalCountyLiqFuelEmisInd!D43</f>
        <v>0.003846967262833129</v>
      </c>
      <c r="H46" s="8">
        <f t="shared" si="7"/>
        <v>0.020562641108477893</v>
      </c>
      <c r="I46" s="8">
        <f t="shared" si="7"/>
        <v>0.26046012070738667</v>
      </c>
      <c r="J46" s="8">
        <f t="shared" si="7"/>
        <v>0.04386696769808617</v>
      </c>
      <c r="K46" s="8">
        <f t="shared" si="7"/>
        <v>0.006854213702825965</v>
      </c>
      <c r="L46" s="8">
        <f t="shared" si="7"/>
        <v>0.004112528221695579</v>
      </c>
      <c r="M46" s="8">
        <f t="shared" si="7"/>
        <v>0.008225056443391159</v>
      </c>
      <c r="N46" s="8">
        <f t="shared" si="7"/>
        <v>0.008225056443391159</v>
      </c>
    </row>
    <row r="47" spans="1:14" ht="12.75">
      <c r="A47" t="str">
        <f t="shared" si="8"/>
        <v>Industrial LPG Combustion</v>
      </c>
      <c r="B47" t="str">
        <f t="shared" si="9"/>
        <v>050-995-0120-0000 </v>
      </c>
      <c r="C47">
        <f t="shared" si="10"/>
        <v>66795</v>
      </c>
      <c r="D47">
        <f>TotalCountyLiqFuelEmisInd!A44</f>
        <v>81</v>
      </c>
      <c r="E47" t="str">
        <f>TotalCountyLiqFuelEmisInd!B44</f>
        <v>San Mateo</v>
      </c>
      <c r="F47">
        <f>TotalCountyLiqFuelEmisInd!C44</f>
        <v>31803</v>
      </c>
      <c r="G47" s="9">
        <f>TotalCountyLiqFuelEmisInd!D44</f>
        <v>0.017746605723800695</v>
      </c>
      <c r="H47" s="8">
        <f aca="true" t="shared" si="11" ref="H47:N56">$G47*H$4</f>
        <v>0.09485838050085905</v>
      </c>
      <c r="I47" s="8">
        <f t="shared" si="11"/>
        <v>1.2015394863442148</v>
      </c>
      <c r="J47" s="8">
        <f t="shared" si="11"/>
        <v>0.20236454506849932</v>
      </c>
      <c r="K47" s="8">
        <f t="shared" si="11"/>
        <v>0.03161946016695302</v>
      </c>
      <c r="L47" s="8">
        <f t="shared" si="11"/>
        <v>0.018971676100171815</v>
      </c>
      <c r="M47" s="8">
        <f t="shared" si="11"/>
        <v>0.03794335220034363</v>
      </c>
      <c r="N47" s="8">
        <f t="shared" si="11"/>
        <v>0.03794335220034363</v>
      </c>
    </row>
    <row r="48" spans="1:14" ht="12.75">
      <c r="A48" t="str">
        <f t="shared" si="8"/>
        <v>Industrial LPG Combustion</v>
      </c>
      <c r="B48" t="str">
        <f t="shared" si="9"/>
        <v>050-995-0120-0000 </v>
      </c>
      <c r="C48">
        <f t="shared" si="10"/>
        <v>66795</v>
      </c>
      <c r="D48">
        <f>TotalCountyLiqFuelEmisInd!A45</f>
        <v>83</v>
      </c>
      <c r="E48" t="str">
        <f>TotalCountyLiqFuelEmisInd!B45</f>
        <v>Santa Barbara</v>
      </c>
      <c r="F48">
        <f>TotalCountyLiqFuelEmisInd!C45</f>
        <v>16464</v>
      </c>
      <c r="G48" s="9">
        <f>TotalCountyLiqFuelEmisInd!D45</f>
        <v>0.009187187266504878</v>
      </c>
      <c r="H48" s="8">
        <f t="shared" si="11"/>
        <v>0.049106951437478966</v>
      </c>
      <c r="I48" s="8">
        <f t="shared" si="11"/>
        <v>0.6220213848747336</v>
      </c>
      <c r="J48" s="8">
        <f t="shared" si="11"/>
        <v>0.10476149639995513</v>
      </c>
      <c r="K48" s="8">
        <f t="shared" si="11"/>
        <v>0.01636898381249299</v>
      </c>
      <c r="L48" s="8">
        <f t="shared" si="11"/>
        <v>0.009821390287495794</v>
      </c>
      <c r="M48" s="8">
        <f t="shared" si="11"/>
        <v>0.019642780574991588</v>
      </c>
      <c r="N48" s="8">
        <f t="shared" si="11"/>
        <v>0.019642780574991588</v>
      </c>
    </row>
    <row r="49" spans="1:14" ht="12.75">
      <c r="A49" t="str">
        <f t="shared" si="8"/>
        <v>Industrial LPG Combustion</v>
      </c>
      <c r="B49" t="str">
        <f t="shared" si="9"/>
        <v>050-995-0120-0000 </v>
      </c>
      <c r="C49">
        <f t="shared" si="10"/>
        <v>66795</v>
      </c>
      <c r="D49">
        <f>TotalCountyLiqFuelEmisInd!A46</f>
        <v>85</v>
      </c>
      <c r="E49" t="str">
        <f>TotalCountyLiqFuelEmisInd!B46</f>
        <v>Santa Clara</v>
      </c>
      <c r="F49">
        <f>TotalCountyLiqFuelEmisInd!C46</f>
        <v>231338</v>
      </c>
      <c r="G49" s="9">
        <f>TotalCountyLiqFuelEmisInd!D46</f>
        <v>0.12909047180871633</v>
      </c>
      <c r="H49" s="8">
        <f t="shared" si="11"/>
        <v>0.6900087422038088</v>
      </c>
      <c r="I49" s="8">
        <f t="shared" si="11"/>
        <v>8.74011073458158</v>
      </c>
      <c r="J49" s="8">
        <f t="shared" si="11"/>
        <v>1.4720186500347923</v>
      </c>
      <c r="K49" s="8">
        <f t="shared" si="11"/>
        <v>0.2300029140679363</v>
      </c>
      <c r="L49" s="8">
        <f t="shared" si="11"/>
        <v>0.1380017484407618</v>
      </c>
      <c r="M49" s="8">
        <f t="shared" si="11"/>
        <v>0.2760034968815236</v>
      </c>
      <c r="N49" s="8">
        <f t="shared" si="11"/>
        <v>0.2760034968815236</v>
      </c>
    </row>
    <row r="50" spans="1:14" ht="12.75">
      <c r="A50" t="str">
        <f t="shared" si="8"/>
        <v>Industrial LPG Combustion</v>
      </c>
      <c r="B50" t="str">
        <f t="shared" si="9"/>
        <v>050-995-0120-0000 </v>
      </c>
      <c r="C50">
        <f t="shared" si="10"/>
        <v>66795</v>
      </c>
      <c r="D50">
        <f>TotalCountyLiqFuelEmisInd!A47</f>
        <v>87</v>
      </c>
      <c r="E50" t="str">
        <f>TotalCountyLiqFuelEmisInd!B47</f>
        <v>Santa Cruz</v>
      </c>
      <c r="F50">
        <f>TotalCountyLiqFuelEmisInd!C47</f>
        <v>8685</v>
      </c>
      <c r="G50" s="9">
        <f>TotalCountyLiqFuelEmisInd!D47</f>
        <v>0.004846375207093955</v>
      </c>
      <c r="H50" s="8">
        <f t="shared" si="11"/>
        <v>0.025904632728043296</v>
      </c>
      <c r="I50" s="8">
        <f t="shared" si="11"/>
        <v>0.32812534788854847</v>
      </c>
      <c r="J50" s="8">
        <f t="shared" si="11"/>
        <v>0.05526321648649237</v>
      </c>
      <c r="K50" s="8">
        <f t="shared" si="11"/>
        <v>0.008634877576014433</v>
      </c>
      <c r="L50" s="8">
        <f t="shared" si="11"/>
        <v>0.00518092654560866</v>
      </c>
      <c r="M50" s="8">
        <f t="shared" si="11"/>
        <v>0.01036185309121732</v>
      </c>
      <c r="N50" s="8">
        <f t="shared" si="11"/>
        <v>0.01036185309121732</v>
      </c>
    </row>
    <row r="51" spans="1:14" ht="12.75">
      <c r="A51" t="str">
        <f t="shared" si="8"/>
        <v>Industrial LPG Combustion</v>
      </c>
      <c r="B51" t="str">
        <f t="shared" si="9"/>
        <v>050-995-0120-0000 </v>
      </c>
      <c r="C51">
        <f t="shared" si="10"/>
        <v>66795</v>
      </c>
      <c r="D51">
        <f>TotalCountyLiqFuelEmisInd!A48</f>
        <v>89</v>
      </c>
      <c r="E51" t="str">
        <f>TotalCountyLiqFuelEmisInd!B48</f>
        <v>Shasta</v>
      </c>
      <c r="F51">
        <f>TotalCountyLiqFuelEmisInd!C48</f>
        <v>3555</v>
      </c>
      <c r="G51" s="9">
        <f>TotalCountyLiqFuelEmisInd!D48</f>
        <v>0.0019837494371006343</v>
      </c>
      <c r="H51" s="8">
        <f t="shared" si="11"/>
        <v>0.010603450702152436</v>
      </c>
      <c r="I51" s="8">
        <f t="shared" si="11"/>
        <v>0.13431037556059755</v>
      </c>
      <c r="J51" s="8">
        <f t="shared" si="11"/>
        <v>0.022620694831258534</v>
      </c>
      <c r="K51" s="8">
        <f t="shared" si="11"/>
        <v>0.003534483567384146</v>
      </c>
      <c r="L51" s="8">
        <f t="shared" si="11"/>
        <v>0.0021206901404304877</v>
      </c>
      <c r="M51" s="8">
        <f t="shared" si="11"/>
        <v>0.004241380280860975</v>
      </c>
      <c r="N51" s="8">
        <f t="shared" si="11"/>
        <v>0.004241380280860975</v>
      </c>
    </row>
    <row r="52" spans="1:14" ht="12.75">
      <c r="A52" t="str">
        <f t="shared" si="8"/>
        <v>Industrial LPG Combustion</v>
      </c>
      <c r="B52" t="str">
        <f t="shared" si="9"/>
        <v>050-995-0120-0000 </v>
      </c>
      <c r="C52">
        <f t="shared" si="10"/>
        <v>66795</v>
      </c>
      <c r="D52">
        <f>TotalCountyLiqFuelEmisInd!A49</f>
        <v>91</v>
      </c>
      <c r="E52" t="str">
        <f>TotalCountyLiqFuelEmisInd!B49</f>
        <v>Sierra</v>
      </c>
      <c r="F52">
        <f>TotalCountyLiqFuelEmisInd!C49</f>
        <v>74</v>
      </c>
      <c r="G52" s="9">
        <f>TotalCountyLiqFuelEmisInd!D49</f>
        <v>4.129323722797382E-05</v>
      </c>
      <c r="H52" s="8">
        <f t="shared" si="11"/>
        <v>0.00022071880505183694</v>
      </c>
      <c r="I52" s="8">
        <f t="shared" si="11"/>
        <v>0.002795771530656602</v>
      </c>
      <c r="J52" s="8">
        <f t="shared" si="11"/>
        <v>0.0004708667841105855</v>
      </c>
      <c r="K52" s="8">
        <f t="shared" si="11"/>
        <v>7.357293501727898E-05</v>
      </c>
      <c r="L52" s="8">
        <f t="shared" si="11"/>
        <v>4.4143761010367394E-05</v>
      </c>
      <c r="M52" s="8">
        <f t="shared" si="11"/>
        <v>8.828752202073479E-05</v>
      </c>
      <c r="N52" s="8">
        <f t="shared" si="11"/>
        <v>8.828752202073479E-05</v>
      </c>
    </row>
    <row r="53" spans="1:14" ht="12.75">
      <c r="A53" t="str">
        <f t="shared" si="8"/>
        <v>Industrial LPG Combustion</v>
      </c>
      <c r="B53" t="str">
        <f t="shared" si="9"/>
        <v>050-995-0120-0000 </v>
      </c>
      <c r="C53">
        <f t="shared" si="10"/>
        <v>66795</v>
      </c>
      <c r="D53">
        <f>TotalCountyLiqFuelEmisInd!A50</f>
        <v>93</v>
      </c>
      <c r="E53" t="str">
        <f>TotalCountyLiqFuelEmisInd!B50</f>
        <v>Siskiyou</v>
      </c>
      <c r="F53">
        <f>TotalCountyLiqFuelEmisInd!C50</f>
        <v>864</v>
      </c>
      <c r="G53" s="9">
        <f>TotalCountyLiqFuelEmisInd!D50</f>
        <v>0.00048212644547255927</v>
      </c>
      <c r="H53" s="8">
        <f t="shared" si="11"/>
        <v>0.0025770411833079343</v>
      </c>
      <c r="I53" s="8">
        <f t="shared" si="11"/>
        <v>0.03264252165523384</v>
      </c>
      <c r="J53" s="8">
        <f t="shared" si="11"/>
        <v>0.005497687857723594</v>
      </c>
      <c r="K53" s="8">
        <f t="shared" si="11"/>
        <v>0.0008590137277693114</v>
      </c>
      <c r="L53" s="8">
        <f t="shared" si="11"/>
        <v>0.0005154082366615869</v>
      </c>
      <c r="M53" s="8">
        <f t="shared" si="11"/>
        <v>0.0010308164733231738</v>
      </c>
      <c r="N53" s="8">
        <f t="shared" si="11"/>
        <v>0.0010308164733231738</v>
      </c>
    </row>
    <row r="54" spans="1:14" ht="12.75">
      <c r="A54" t="str">
        <f t="shared" si="8"/>
        <v>Industrial LPG Combustion</v>
      </c>
      <c r="B54" t="str">
        <f t="shared" si="9"/>
        <v>050-995-0120-0000 </v>
      </c>
      <c r="C54">
        <f t="shared" si="10"/>
        <v>66795</v>
      </c>
      <c r="D54">
        <f>TotalCountyLiqFuelEmisInd!A51</f>
        <v>95</v>
      </c>
      <c r="E54" t="str">
        <f>TotalCountyLiqFuelEmisInd!B51</f>
        <v>Solano</v>
      </c>
      <c r="F54">
        <f>TotalCountyLiqFuelEmisInd!C51</f>
        <v>9202</v>
      </c>
      <c r="G54" s="9">
        <f>TotalCountyLiqFuelEmisInd!D51</f>
        <v>0.005134869850970475</v>
      </c>
      <c r="H54" s="8">
        <f t="shared" si="11"/>
        <v>0.027446681676851402</v>
      </c>
      <c r="I54" s="8">
        <f t="shared" si="11"/>
        <v>0.34765796790678444</v>
      </c>
      <c r="J54" s="8">
        <f t="shared" si="11"/>
        <v>0.05855292091061633</v>
      </c>
      <c r="K54" s="8">
        <f t="shared" si="11"/>
        <v>0.0091488938922838</v>
      </c>
      <c r="L54" s="8">
        <f t="shared" si="11"/>
        <v>0.005489336335370281</v>
      </c>
      <c r="M54" s="8">
        <f t="shared" si="11"/>
        <v>0.010978672670740562</v>
      </c>
      <c r="N54" s="8">
        <f t="shared" si="11"/>
        <v>0.010978672670740562</v>
      </c>
    </row>
    <row r="55" spans="1:14" ht="12.75">
      <c r="A55" t="str">
        <f t="shared" si="8"/>
        <v>Industrial LPG Combustion</v>
      </c>
      <c r="B55" t="str">
        <f t="shared" si="9"/>
        <v>050-995-0120-0000 </v>
      </c>
      <c r="C55">
        <f t="shared" si="10"/>
        <v>66795</v>
      </c>
      <c r="D55">
        <f>TotalCountyLiqFuelEmisInd!A52</f>
        <v>97</v>
      </c>
      <c r="E55" t="str">
        <f>TotalCountyLiqFuelEmisInd!B52</f>
        <v>Sonoma</v>
      </c>
      <c r="F55">
        <f>TotalCountyLiqFuelEmisInd!C52</f>
        <v>26391</v>
      </c>
      <c r="G55" s="9">
        <f>TotalCountyLiqFuelEmisInd!D52</f>
        <v>0.014726619238965637</v>
      </c>
      <c r="H55" s="8">
        <f t="shared" si="11"/>
        <v>0.07871608086652741</v>
      </c>
      <c r="I55" s="8">
        <f t="shared" si="11"/>
        <v>0.9970703576426807</v>
      </c>
      <c r="J55" s="8">
        <f t="shared" si="11"/>
        <v>0.16792763918192516</v>
      </c>
      <c r="K55" s="8">
        <f t="shared" si="11"/>
        <v>0.026238693622175808</v>
      </c>
      <c r="L55" s="8">
        <f t="shared" si="11"/>
        <v>0.015743216173305485</v>
      </c>
      <c r="M55" s="8">
        <f t="shared" si="11"/>
        <v>0.03148643234661097</v>
      </c>
      <c r="N55" s="8">
        <f t="shared" si="11"/>
        <v>0.03148643234661097</v>
      </c>
    </row>
    <row r="56" spans="1:14" ht="12.75">
      <c r="A56" t="str">
        <f t="shared" si="8"/>
        <v>Industrial LPG Combustion</v>
      </c>
      <c r="B56" t="str">
        <f t="shared" si="9"/>
        <v>050-995-0120-0000 </v>
      </c>
      <c r="C56">
        <f t="shared" si="10"/>
        <v>66795</v>
      </c>
      <c r="D56">
        <f>TotalCountyLiqFuelEmisInd!A53</f>
        <v>99</v>
      </c>
      <c r="E56" t="str">
        <f>TotalCountyLiqFuelEmisInd!B53</f>
        <v>Stanislaus</v>
      </c>
      <c r="F56">
        <f>TotalCountyLiqFuelEmisInd!C53</f>
        <v>23307</v>
      </c>
      <c r="G56" s="9">
        <f>TotalCountyLiqFuelEmisInd!D53</f>
        <v>0.013005695676653864</v>
      </c>
      <c r="H56" s="8">
        <f t="shared" si="11"/>
        <v>0.06951747553166437</v>
      </c>
      <c r="I56" s="8">
        <f t="shared" si="11"/>
        <v>0.8805546900677489</v>
      </c>
      <c r="J56" s="8">
        <f t="shared" si="11"/>
        <v>0.14830394780088402</v>
      </c>
      <c r="K56" s="8">
        <f t="shared" si="11"/>
        <v>0.023172491843888126</v>
      </c>
      <c r="L56" s="8">
        <f t="shared" si="11"/>
        <v>0.013903495106332878</v>
      </c>
      <c r="M56" s="8">
        <f t="shared" si="11"/>
        <v>0.027806990212665757</v>
      </c>
      <c r="N56" s="8">
        <f t="shared" si="11"/>
        <v>0.027806990212665757</v>
      </c>
    </row>
    <row r="57" spans="1:14" ht="12.75">
      <c r="A57" t="str">
        <f t="shared" si="8"/>
        <v>Industrial LPG Combustion</v>
      </c>
      <c r="B57" t="str">
        <f t="shared" si="9"/>
        <v>050-995-0120-0000 </v>
      </c>
      <c r="C57">
        <f t="shared" si="10"/>
        <v>66795</v>
      </c>
      <c r="D57">
        <f>TotalCountyLiqFuelEmisInd!A54</f>
        <v>101</v>
      </c>
      <c r="E57" t="str">
        <f>TotalCountyLiqFuelEmisInd!B54</f>
        <v>Sutter</v>
      </c>
      <c r="F57">
        <f>TotalCountyLiqFuelEmisInd!C54</f>
        <v>1660</v>
      </c>
      <c r="G57" s="9">
        <f>TotalCountyLiqFuelEmisInd!D54</f>
        <v>0.0009263077540329263</v>
      </c>
      <c r="H57" s="8">
        <f aca="true" t="shared" si="12" ref="H57:N64">$G57*H$4</f>
        <v>0.004951259680892558</v>
      </c>
      <c r="I57" s="8">
        <f t="shared" si="12"/>
        <v>0.06271595595797241</v>
      </c>
      <c r="J57" s="8">
        <f t="shared" si="12"/>
        <v>0.010562687319237459</v>
      </c>
      <c r="K57" s="8">
        <f t="shared" si="12"/>
        <v>0.0016504198936308529</v>
      </c>
      <c r="L57" s="8">
        <f t="shared" si="12"/>
        <v>0.0009902519361785118</v>
      </c>
      <c r="M57" s="8">
        <f t="shared" si="12"/>
        <v>0.0019805038723570236</v>
      </c>
      <c r="N57" s="8">
        <f t="shared" si="12"/>
        <v>0.0019805038723570236</v>
      </c>
    </row>
    <row r="58" spans="1:14" ht="12.75">
      <c r="A58" t="str">
        <f t="shared" si="8"/>
        <v>Industrial LPG Combustion</v>
      </c>
      <c r="B58" t="str">
        <f t="shared" si="9"/>
        <v>050-995-0120-0000 </v>
      </c>
      <c r="C58">
        <f t="shared" si="10"/>
        <v>66795</v>
      </c>
      <c r="D58">
        <f>TotalCountyLiqFuelEmisInd!A55</f>
        <v>103</v>
      </c>
      <c r="E58" t="str">
        <f>TotalCountyLiqFuelEmisInd!B55</f>
        <v>Tehama</v>
      </c>
      <c r="F58">
        <f>TotalCountyLiqFuelEmisInd!C55</f>
        <v>2186</v>
      </c>
      <c r="G58" s="9">
        <f>TotalCountyLiqFuelEmisInd!D55</f>
        <v>0.0012198245483831186</v>
      </c>
      <c r="H58" s="8">
        <f t="shared" si="12"/>
        <v>0.006520152808693454</v>
      </c>
      <c r="I58" s="8">
        <f t="shared" si="12"/>
        <v>0.08258860224345042</v>
      </c>
      <c r="J58" s="8">
        <f t="shared" si="12"/>
        <v>0.013909659325212702</v>
      </c>
      <c r="K58" s="8">
        <f t="shared" si="12"/>
        <v>0.002173384269564485</v>
      </c>
      <c r="L58" s="8">
        <f t="shared" si="12"/>
        <v>0.001304030561738691</v>
      </c>
      <c r="M58" s="8">
        <f t="shared" si="12"/>
        <v>0.002608061123477382</v>
      </c>
      <c r="N58" s="8">
        <f t="shared" si="12"/>
        <v>0.002608061123477382</v>
      </c>
    </row>
    <row r="59" spans="1:14" ht="12.75">
      <c r="A59" t="str">
        <f t="shared" si="8"/>
        <v>Industrial LPG Combustion</v>
      </c>
      <c r="B59" t="str">
        <f t="shared" si="9"/>
        <v>050-995-0120-0000 </v>
      </c>
      <c r="C59">
        <f t="shared" si="10"/>
        <v>66795</v>
      </c>
      <c r="D59">
        <f>TotalCountyLiqFuelEmisInd!A56</f>
        <v>105</v>
      </c>
      <c r="E59" t="str">
        <f>TotalCountyLiqFuelEmisInd!B56</f>
        <v>Trinity</v>
      </c>
      <c r="F59">
        <f>TotalCountyLiqFuelEmisInd!C56</f>
        <v>197</v>
      </c>
      <c r="G59" s="9">
        <f>TotalCountyLiqFuelEmisInd!D56</f>
        <v>0.00010992929370149788</v>
      </c>
      <c r="H59" s="8">
        <f t="shared" si="12"/>
        <v>0.000587589251286647</v>
      </c>
      <c r="I59" s="8">
        <f t="shared" si="12"/>
        <v>0.007442797182964196</v>
      </c>
      <c r="J59" s="8">
        <f t="shared" si="12"/>
        <v>0.0012535237360781803</v>
      </c>
      <c r="K59" s="8">
        <f t="shared" si="12"/>
        <v>0.00019586308376221567</v>
      </c>
      <c r="L59" s="8">
        <f t="shared" si="12"/>
        <v>0.00011751785025732942</v>
      </c>
      <c r="M59" s="8">
        <f t="shared" si="12"/>
        <v>0.00023503570051465884</v>
      </c>
      <c r="N59" s="8">
        <f t="shared" si="12"/>
        <v>0.00023503570051465884</v>
      </c>
    </row>
    <row r="60" spans="1:14" ht="12.75">
      <c r="A60" t="str">
        <f t="shared" si="8"/>
        <v>Industrial LPG Combustion</v>
      </c>
      <c r="B60" t="str">
        <f t="shared" si="9"/>
        <v>050-995-0120-0000 </v>
      </c>
      <c r="C60">
        <f t="shared" si="10"/>
        <v>66795</v>
      </c>
      <c r="D60">
        <f>TotalCountyLiqFuelEmisInd!A57</f>
        <v>107</v>
      </c>
      <c r="E60" t="str">
        <f>TotalCountyLiqFuelEmisInd!B57</f>
        <v>Tulare</v>
      </c>
      <c r="F60">
        <f>TotalCountyLiqFuelEmisInd!C57</f>
        <v>12048</v>
      </c>
      <c r="G60" s="9">
        <f>TotalCountyLiqFuelEmisInd!D57</f>
        <v>0.006722985434089576</v>
      </c>
      <c r="H60" s="8">
        <f t="shared" si="12"/>
        <v>0.03593540761168286</v>
      </c>
      <c r="I60" s="8">
        <f t="shared" si="12"/>
        <v>0.45518182974798294</v>
      </c>
      <c r="J60" s="8">
        <f t="shared" si="12"/>
        <v>0.07666220290492344</v>
      </c>
      <c r="K60" s="8">
        <f t="shared" si="12"/>
        <v>0.011978469203894287</v>
      </c>
      <c r="L60" s="8">
        <f t="shared" si="12"/>
        <v>0.007187081522336572</v>
      </c>
      <c r="M60" s="8">
        <f t="shared" si="12"/>
        <v>0.014374163044673144</v>
      </c>
      <c r="N60" s="8">
        <f t="shared" si="12"/>
        <v>0.014374163044673144</v>
      </c>
    </row>
    <row r="61" spans="1:14" ht="12.75">
      <c r="A61" t="str">
        <f t="shared" si="8"/>
        <v>Industrial LPG Combustion</v>
      </c>
      <c r="B61" t="str">
        <f t="shared" si="9"/>
        <v>050-995-0120-0000 </v>
      </c>
      <c r="C61">
        <f t="shared" si="10"/>
        <v>66795</v>
      </c>
      <c r="D61">
        <f>TotalCountyLiqFuelEmisInd!A58</f>
        <v>109</v>
      </c>
      <c r="E61" t="str">
        <f>TotalCountyLiqFuelEmisInd!B58</f>
        <v>Tuolumne</v>
      </c>
      <c r="F61">
        <f>TotalCountyLiqFuelEmisInd!C58</f>
        <v>930</v>
      </c>
      <c r="G61" s="9">
        <f>TotalCountyLiqFuelEmisInd!D58</f>
        <v>0.0005189555489461575</v>
      </c>
      <c r="H61" s="8">
        <f t="shared" si="12"/>
        <v>0.0027738984959217346</v>
      </c>
      <c r="I61" s="8">
        <f t="shared" si="12"/>
        <v>0.035136047615008645</v>
      </c>
      <c r="J61" s="8">
        <f t="shared" si="12"/>
        <v>0.005917650124633034</v>
      </c>
      <c r="K61" s="8">
        <f t="shared" si="12"/>
        <v>0.0009246328319739115</v>
      </c>
      <c r="L61" s="8">
        <f t="shared" si="12"/>
        <v>0.000554779699184347</v>
      </c>
      <c r="M61" s="8">
        <f t="shared" si="12"/>
        <v>0.001109559398368694</v>
      </c>
      <c r="N61" s="8">
        <f t="shared" si="12"/>
        <v>0.001109559398368694</v>
      </c>
    </row>
    <row r="62" spans="1:14" ht="12.75">
      <c r="A62" t="str">
        <f t="shared" si="8"/>
        <v>Industrial LPG Combustion</v>
      </c>
      <c r="B62" t="str">
        <f t="shared" si="9"/>
        <v>050-995-0120-0000 </v>
      </c>
      <c r="C62">
        <f t="shared" si="10"/>
        <v>66795</v>
      </c>
      <c r="D62">
        <f>TotalCountyLiqFuelEmisInd!A59</f>
        <v>111</v>
      </c>
      <c r="E62" t="str">
        <f>TotalCountyLiqFuelEmisInd!B59</f>
        <v>Ventura</v>
      </c>
      <c r="F62">
        <f>TotalCountyLiqFuelEmisInd!C59</f>
        <v>30860</v>
      </c>
      <c r="G62" s="9">
        <f>TotalCountyLiqFuelEmisInd!D59</f>
        <v>0.01722039595750368</v>
      </c>
      <c r="H62" s="8">
        <f t="shared" si="12"/>
        <v>0.09204570707972552</v>
      </c>
      <c r="I62" s="8">
        <f t="shared" si="12"/>
        <v>1.1659122896765235</v>
      </c>
      <c r="J62" s="8">
        <f t="shared" si="12"/>
        <v>0.19636417510341447</v>
      </c>
      <c r="K62" s="8">
        <f t="shared" si="12"/>
        <v>0.03068190235990851</v>
      </c>
      <c r="L62" s="8">
        <f t="shared" si="12"/>
        <v>0.01840914141594511</v>
      </c>
      <c r="M62" s="8">
        <f t="shared" si="12"/>
        <v>0.03681828283189022</v>
      </c>
      <c r="N62" s="8">
        <f t="shared" si="12"/>
        <v>0.03681828283189022</v>
      </c>
    </row>
    <row r="63" spans="1:14" ht="12.75">
      <c r="A63" t="str">
        <f aca="true" t="shared" si="13" ref="A63:C64">A62</f>
        <v>Industrial LPG Combustion</v>
      </c>
      <c r="B63" t="str">
        <f t="shared" si="13"/>
        <v>050-995-0120-0000 </v>
      </c>
      <c r="C63">
        <f t="shared" si="13"/>
        <v>66795</v>
      </c>
      <c r="D63">
        <f>TotalCountyLiqFuelEmisInd!A60</f>
        <v>113</v>
      </c>
      <c r="E63" t="str">
        <f>TotalCountyLiqFuelEmisInd!B60</f>
        <v>Yolo</v>
      </c>
      <c r="F63">
        <f>TotalCountyLiqFuelEmisInd!C60</f>
        <v>6034</v>
      </c>
      <c r="G63" s="9">
        <f>TotalCountyLiqFuelEmisInd!D60</f>
        <v>0.0033670728842377577</v>
      </c>
      <c r="H63" s="8">
        <f t="shared" si="12"/>
        <v>0.017997530671388977</v>
      </c>
      <c r="I63" s="8">
        <f t="shared" si="12"/>
        <v>0.22796872183759373</v>
      </c>
      <c r="J63" s="8">
        <f t="shared" si="12"/>
        <v>0.03839473209896315</v>
      </c>
      <c r="K63" s="8">
        <f t="shared" si="12"/>
        <v>0.0059991768904629926</v>
      </c>
      <c r="L63" s="8">
        <f t="shared" si="12"/>
        <v>0.0035995061342777956</v>
      </c>
      <c r="M63" s="8">
        <f t="shared" si="12"/>
        <v>0.007199012268555591</v>
      </c>
      <c r="N63" s="8">
        <f t="shared" si="12"/>
        <v>0.007199012268555591</v>
      </c>
    </row>
    <row r="64" spans="1:14" ht="12.75">
      <c r="A64" t="str">
        <f t="shared" si="13"/>
        <v>Industrial LPG Combustion</v>
      </c>
      <c r="B64" t="str">
        <f t="shared" si="13"/>
        <v>050-995-0120-0000 </v>
      </c>
      <c r="C64">
        <f t="shared" si="13"/>
        <v>66795</v>
      </c>
      <c r="D64">
        <f>TotalCountyLiqFuelEmisInd!A61</f>
        <v>115</v>
      </c>
      <c r="E64" t="str">
        <f>TotalCountyLiqFuelEmisInd!B61</f>
        <v>Yuba</v>
      </c>
      <c r="F64">
        <f>TotalCountyLiqFuelEmisInd!C61</f>
        <v>1213</v>
      </c>
      <c r="G64" s="9">
        <f>TotalCountyLiqFuelEmisInd!D61</f>
        <v>0.0006768742805071925</v>
      </c>
      <c r="H64" s="8">
        <f t="shared" si="12"/>
        <v>0.003617998790917273</v>
      </c>
      <c r="I64" s="8">
        <f t="shared" si="12"/>
        <v>0.04582798468495213</v>
      </c>
      <c r="J64" s="8">
        <f t="shared" si="12"/>
        <v>0.007718397420623516</v>
      </c>
      <c r="K64" s="8">
        <f t="shared" si="12"/>
        <v>0.0012059995969724243</v>
      </c>
      <c r="L64" s="8">
        <f t="shared" si="12"/>
        <v>0.0007235997581834547</v>
      </c>
      <c r="M64" s="8">
        <f t="shared" si="12"/>
        <v>0.0014471995163669094</v>
      </c>
      <c r="N64" s="8">
        <f t="shared" si="12"/>
        <v>0.0014471995163669094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2" max="2" width="17.57421875" style="0" bestFit="1" customWidth="1"/>
    <col min="3" max="3" width="6.140625" style="0" bestFit="1" customWidth="1"/>
    <col min="4" max="4" width="11.7109375" style="0" bestFit="1" customWidth="1"/>
    <col min="5" max="5" width="14.8515625" style="0" bestFit="1" customWidth="1"/>
    <col min="6" max="6" width="19.57421875" style="0" customWidth="1"/>
    <col min="7" max="7" width="9.28125" style="0" bestFit="1" customWidth="1"/>
    <col min="8" max="8" width="6.57421875" style="0" customWidth="1"/>
    <col min="9" max="9" width="8.7109375" style="0" bestFit="1" customWidth="1"/>
    <col min="10" max="10" width="7.7109375" style="0" bestFit="1" customWidth="1"/>
    <col min="11" max="14" width="6.7109375" style="0" bestFit="1" customWidth="1"/>
  </cols>
  <sheetData>
    <row r="1" ht="12.75">
      <c r="A1" t="s">
        <v>175</v>
      </c>
    </row>
    <row r="2" ht="12.75">
      <c r="H2" t="s">
        <v>29</v>
      </c>
    </row>
    <row r="3" spans="4:14" ht="12.75">
      <c r="D3" t="s">
        <v>31</v>
      </c>
      <c r="E3" t="s">
        <v>49</v>
      </c>
      <c r="F3" t="s">
        <v>50</v>
      </c>
      <c r="H3" t="s">
        <v>16</v>
      </c>
      <c r="I3" t="s">
        <v>1</v>
      </c>
      <c r="J3" t="s">
        <v>2</v>
      </c>
      <c r="K3" t="s">
        <v>3</v>
      </c>
      <c r="L3" t="s">
        <v>4</v>
      </c>
      <c r="M3" t="s">
        <v>30</v>
      </c>
      <c r="N3" t="s">
        <v>6</v>
      </c>
    </row>
    <row r="4" spans="4:14" ht="12.75">
      <c r="D4" t="str">
        <f>StateLiquidFuels!A59</f>
        <v>Commercial Distillate Oil Combustion</v>
      </c>
      <c r="E4" t="str">
        <f>StateLiquidFuels!B59</f>
        <v>060-995-1220-0000 </v>
      </c>
      <c r="F4">
        <f>StateLiquidFuels!C59</f>
        <v>47159</v>
      </c>
      <c r="H4">
        <f>StateLiquidFuels!E59</f>
        <v>1583.8703999999998</v>
      </c>
      <c r="I4">
        <f>StateLiquidFuels!F59</f>
        <v>4421.9230188</v>
      </c>
      <c r="J4">
        <f>StateLiquidFuels!G59</f>
        <v>1007.28997165923</v>
      </c>
      <c r="K4">
        <f>StateLiquidFuels!H59</f>
        <v>351.9804634922063</v>
      </c>
      <c r="L4">
        <f>StateLiquidFuels!I59</f>
        <v>298.85133600003064</v>
      </c>
      <c r="M4">
        <f>StateLiquidFuels!J59</f>
        <v>360.5389200000001</v>
      </c>
      <c r="N4">
        <f>StateLiquidFuels!K59</f>
        <v>329.69512800000007</v>
      </c>
    </row>
    <row r="6" spans="1:7" ht="37.5" customHeight="1">
      <c r="A6" t="str">
        <f aca="true" t="shared" si="0" ref="A6:C7">D3</f>
        <v>By EIC Code</v>
      </c>
      <c r="B6" t="str">
        <f t="shared" si="0"/>
        <v>EIC</v>
      </c>
      <c r="C6" t="str">
        <f t="shared" si="0"/>
        <v>CES</v>
      </c>
      <c r="D6" t="str">
        <f>TotalCountyLiqFuelEmisComm!A3</f>
        <v>County FIPS</v>
      </c>
      <c r="E6" t="str">
        <f>TotalCountyLiqFuelEmisComm!B3</f>
        <v>Area Name</v>
      </c>
      <c r="F6" s="4" t="str">
        <f>TotalCountyLiqFuelEmisComm!C3</f>
        <v>Number of Employees for week including March 12, 1999</v>
      </c>
      <c r="G6" t="str">
        <f>TotalCountyLiqFuelEmisComm!D3</f>
        <v>Proportion</v>
      </c>
    </row>
    <row r="7" spans="1:14" ht="12.75">
      <c r="A7" t="str">
        <f t="shared" si="0"/>
        <v>Commercial Distillate Oil Combustion</v>
      </c>
      <c r="B7" t="str">
        <f t="shared" si="0"/>
        <v>060-995-1220-0000 </v>
      </c>
      <c r="C7">
        <f t="shared" si="0"/>
        <v>47159</v>
      </c>
      <c r="D7">
        <f>TotalCountyLiqFuelEmisComm!A4</f>
        <v>1</v>
      </c>
      <c r="E7" t="str">
        <f>TotalCountyLiqFuelEmisComm!B4</f>
        <v>Alameda</v>
      </c>
      <c r="F7">
        <f>TotalCountyLiqFuelEmisComm!C4</f>
        <v>452030</v>
      </c>
      <c r="G7" s="9">
        <f>TotalCountyLiqFuelEmisComm!D4</f>
        <v>0.04830654065623286</v>
      </c>
      <c r="H7" s="8">
        <f aca="true" t="shared" si="1" ref="H7:N16">$G7*H$4</f>
        <v>76.5112998718038</v>
      </c>
      <c r="I7" s="8">
        <f t="shared" si="1"/>
        <v>213.60780408639417</v>
      </c>
      <c r="J7" s="8">
        <f t="shared" si="1"/>
        <v>48.65869396857224</v>
      </c>
      <c r="K7" s="8">
        <f t="shared" si="1"/>
        <v>17.00295856988595</v>
      </c>
      <c r="L7" s="8">
        <f t="shared" si="1"/>
        <v>14.436474212654987</v>
      </c>
      <c r="M7" s="8">
        <f t="shared" si="1"/>
        <v>17.41638799713429</v>
      </c>
      <c r="N7" s="8">
        <f t="shared" si="1"/>
        <v>15.9264311048939</v>
      </c>
    </row>
    <row r="8" spans="1:14" ht="12.75">
      <c r="A8" t="str">
        <f>D4</f>
        <v>Commercial Distillate Oil Combustion</v>
      </c>
      <c r="B8" t="str">
        <f>E4</f>
        <v>060-995-1220-0000 </v>
      </c>
      <c r="C8">
        <f>F4</f>
        <v>47159</v>
      </c>
      <c r="D8">
        <f>TotalCountyLiqFuelEmisComm!A5</f>
        <v>3</v>
      </c>
      <c r="E8" t="str">
        <f>TotalCountyLiqFuelEmisComm!B5</f>
        <v>Alpine</v>
      </c>
      <c r="F8">
        <f>TotalCountyLiqFuelEmisComm!C5</f>
        <v>460</v>
      </c>
      <c r="G8" s="9">
        <f>TotalCountyLiqFuelEmisComm!D5</f>
        <v>4.915826096026175E-05</v>
      </c>
      <c r="H8" s="8">
        <f t="shared" si="1"/>
        <v>0.07786031445043415</v>
      </c>
      <c r="I8" s="8">
        <f t="shared" si="1"/>
        <v>0.2173740457043588</v>
      </c>
      <c r="J8" s="8">
        <f t="shared" si="1"/>
        <v>0.04951662328947909</v>
      </c>
      <c r="K8" s="8">
        <f t="shared" si="1"/>
        <v>0.01730274747726376</v>
      </c>
      <c r="L8" s="8">
        <f t="shared" si="1"/>
        <v>0.014691011963412373</v>
      </c>
      <c r="M8" s="8">
        <f t="shared" si="1"/>
        <v>0.017723466315690935</v>
      </c>
      <c r="N8" s="8">
        <f t="shared" si="1"/>
        <v>0.016207239139550904</v>
      </c>
    </row>
    <row r="9" spans="1:14" ht="12.75">
      <c r="A9" t="str">
        <f>A7</f>
        <v>Commercial Distillate Oil Combustion</v>
      </c>
      <c r="B9" t="str">
        <f>B7</f>
        <v>060-995-1220-0000 </v>
      </c>
      <c r="C9">
        <f>C7</f>
        <v>47159</v>
      </c>
      <c r="D9">
        <f>TotalCountyLiqFuelEmisComm!A6</f>
        <v>5</v>
      </c>
      <c r="E9" t="str">
        <f>TotalCountyLiqFuelEmisComm!B6</f>
        <v>Amador</v>
      </c>
      <c r="F9">
        <f>TotalCountyLiqFuelEmisComm!C6</f>
        <v>5678</v>
      </c>
      <c r="G9" s="9">
        <f>TotalCountyLiqFuelEmisComm!D6</f>
        <v>0.0006067839255051438</v>
      </c>
      <c r="H9" s="8">
        <f t="shared" si="1"/>
        <v>0.9610670988034022</v>
      </c>
      <c r="I9" s="8">
        <f t="shared" si="1"/>
        <v>2.68315180762902</v>
      </c>
      <c r="J9" s="8">
        <f t="shared" si="1"/>
        <v>0.6112073631253526</v>
      </c>
      <c r="K9" s="8">
        <f t="shared" si="1"/>
        <v>0.21357608733892092</v>
      </c>
      <c r="L9" s="8">
        <f t="shared" si="1"/>
        <v>0.1813381868005553</v>
      </c>
      <c r="M9" s="8">
        <f t="shared" si="1"/>
        <v>0.21876922117498507</v>
      </c>
      <c r="N9" s="8">
        <f t="shared" si="1"/>
        <v>0.2000537039877609</v>
      </c>
    </row>
    <row r="10" spans="1:14" ht="12.75">
      <c r="A10" t="str">
        <f aca="true" t="shared" si="2" ref="A10:A41">A9</f>
        <v>Commercial Distillate Oil Combustion</v>
      </c>
      <c r="B10" t="str">
        <f aca="true" t="shared" si="3" ref="B10:B41">B9</f>
        <v>060-995-1220-0000 </v>
      </c>
      <c r="C10">
        <f aca="true" t="shared" si="4" ref="C10:C41">C9</f>
        <v>47159</v>
      </c>
      <c r="D10">
        <f>TotalCountyLiqFuelEmisComm!A7</f>
        <v>7</v>
      </c>
      <c r="E10" t="str">
        <f>TotalCountyLiqFuelEmisComm!B7</f>
        <v>Butte</v>
      </c>
      <c r="F10">
        <f>TotalCountyLiqFuelEmisComm!C7</f>
        <v>43182</v>
      </c>
      <c r="G10" s="9">
        <f>TotalCountyLiqFuelEmisComm!D7</f>
        <v>0.004614678314752223</v>
      </c>
      <c r="H10" s="8">
        <f t="shared" si="1"/>
        <v>7.309052388257928</v>
      </c>
      <c r="I10" s="8">
        <f t="shared" si="1"/>
        <v>20.405752264360046</v>
      </c>
      <c r="J10" s="8">
        <f t="shared" si="1"/>
        <v>4.64831918888323</v>
      </c>
      <c r="K10" s="8">
        <f t="shared" si="1"/>
        <v>1.624276612093921</v>
      </c>
      <c r="L10" s="8">
        <f t="shared" si="1"/>
        <v>1.3791027795740718</v>
      </c>
      <c r="M10" s="8">
        <f t="shared" si="1"/>
        <v>1.663771135748187</v>
      </c>
      <c r="N10" s="8">
        <f t="shared" si="1"/>
        <v>1.5214369576610587</v>
      </c>
    </row>
    <row r="11" spans="1:14" ht="12.75">
      <c r="A11" t="str">
        <f t="shared" si="2"/>
        <v>Commercial Distillate Oil Combustion</v>
      </c>
      <c r="B11" t="str">
        <f t="shared" si="3"/>
        <v>060-995-1220-0000 </v>
      </c>
      <c r="C11">
        <f t="shared" si="4"/>
        <v>47159</v>
      </c>
      <c r="D11">
        <f>TotalCountyLiqFuelEmisComm!A8</f>
        <v>9</v>
      </c>
      <c r="E11" t="str">
        <f>TotalCountyLiqFuelEmisComm!B8</f>
        <v>Calaveras</v>
      </c>
      <c r="F11">
        <f>TotalCountyLiqFuelEmisComm!C8</f>
        <v>4151</v>
      </c>
      <c r="G11" s="9">
        <f>TotalCountyLiqFuelEmisComm!D8</f>
        <v>0.0004435998722740141</v>
      </c>
      <c r="H11" s="8">
        <f t="shared" si="1"/>
        <v>0.7026047071385916</v>
      </c>
      <c r="I11" s="8">
        <f t="shared" si="1"/>
        <v>1.961564486345203</v>
      </c>
      <c r="J11" s="8">
        <f t="shared" si="1"/>
        <v>0.4468337027709297</v>
      </c>
      <c r="K11" s="8">
        <f t="shared" si="1"/>
        <v>0.156138488648091</v>
      </c>
      <c r="L11" s="8">
        <f t="shared" si="1"/>
        <v>0.13257041447853207</v>
      </c>
      <c r="M11" s="8">
        <f t="shared" si="1"/>
        <v>0.15993501886181102</v>
      </c>
      <c r="N11" s="8">
        <f t="shared" si="1"/>
        <v>0.14625271667016476</v>
      </c>
    </row>
    <row r="12" spans="1:14" ht="12.75">
      <c r="A12" t="str">
        <f t="shared" si="2"/>
        <v>Commercial Distillate Oil Combustion</v>
      </c>
      <c r="B12" t="str">
        <f t="shared" si="3"/>
        <v>060-995-1220-0000 </v>
      </c>
      <c r="C12">
        <f t="shared" si="4"/>
        <v>47159</v>
      </c>
      <c r="D12">
        <f>TotalCountyLiqFuelEmisComm!A9</f>
        <v>11</v>
      </c>
      <c r="E12" t="str">
        <f>TotalCountyLiqFuelEmisComm!B9</f>
        <v>Colusa</v>
      </c>
      <c r="F12">
        <f>TotalCountyLiqFuelEmisComm!C9</f>
        <v>2258</v>
      </c>
      <c r="G12" s="9">
        <f>TotalCountyLiqFuelEmisComm!D9</f>
        <v>0.00024130294184406743</v>
      </c>
      <c r="H12" s="8">
        <f t="shared" si="1"/>
        <v>0.3821925870197398</v>
      </c>
      <c r="I12" s="8">
        <f t="shared" si="1"/>
        <v>1.0670230330444395</v>
      </c>
      <c r="J12" s="8">
        <f t="shared" si="1"/>
        <v>0.2430620334513995</v>
      </c>
      <c r="K12" s="8">
        <f t="shared" si="1"/>
        <v>0.08493392131230776</v>
      </c>
      <c r="L12" s="8">
        <f t="shared" si="1"/>
        <v>0.07211370655083725</v>
      </c>
      <c r="M12" s="8">
        <f t="shared" si="1"/>
        <v>0.0869991020452829</v>
      </c>
      <c r="N12" s="8">
        <f t="shared" si="1"/>
        <v>0.07955640429805638</v>
      </c>
    </row>
    <row r="13" spans="1:14" ht="12.75">
      <c r="A13" t="str">
        <f t="shared" si="2"/>
        <v>Commercial Distillate Oil Combustion</v>
      </c>
      <c r="B13" t="str">
        <f t="shared" si="3"/>
        <v>060-995-1220-0000 </v>
      </c>
      <c r="C13">
        <f t="shared" si="4"/>
        <v>47159</v>
      </c>
      <c r="D13">
        <f>TotalCountyLiqFuelEmisComm!A10</f>
        <v>13</v>
      </c>
      <c r="E13" t="str">
        <f>TotalCountyLiqFuelEmisComm!B10</f>
        <v>Contra Costa</v>
      </c>
      <c r="F13">
        <f>TotalCountyLiqFuelEmisComm!C10</f>
        <v>250885</v>
      </c>
      <c r="G13" s="9">
        <f>TotalCountyLiqFuelEmisComm!D10</f>
        <v>0.026811022393511453</v>
      </c>
      <c r="H13" s="8">
        <f t="shared" si="1"/>
        <v>42.46518476281994</v>
      </c>
      <c r="I13" s="8">
        <f t="shared" si="1"/>
        <v>118.55627707943057</v>
      </c>
      <c r="J13" s="8">
        <f t="shared" si="1"/>
        <v>27.006473986915132</v>
      </c>
      <c r="K13" s="8">
        <f t="shared" si="1"/>
        <v>9.436956088768083</v>
      </c>
      <c r="L13" s="8">
        <f t="shared" si="1"/>
        <v>8.012509861827636</v>
      </c>
      <c r="M13" s="8">
        <f t="shared" si="1"/>
        <v>9.666417057852437</v>
      </c>
      <c r="N13" s="8">
        <f t="shared" si="1"/>
        <v>8.839463459839626</v>
      </c>
    </row>
    <row r="14" spans="1:14" ht="12.75">
      <c r="A14" t="str">
        <f t="shared" si="2"/>
        <v>Commercial Distillate Oil Combustion</v>
      </c>
      <c r="B14" t="str">
        <f t="shared" si="3"/>
        <v>060-995-1220-0000 </v>
      </c>
      <c r="C14">
        <f t="shared" si="4"/>
        <v>47159</v>
      </c>
      <c r="D14">
        <f>TotalCountyLiqFuelEmisComm!A11</f>
        <v>15</v>
      </c>
      <c r="E14" t="str">
        <f>TotalCountyLiqFuelEmisComm!B11</f>
        <v>Del Norte</v>
      </c>
      <c r="F14">
        <f>TotalCountyLiqFuelEmisComm!C11</f>
        <v>3722</v>
      </c>
      <c r="G14" s="9">
        <f>TotalCountyLiqFuelEmisComm!D11</f>
        <v>0.00039775445063933526</v>
      </c>
      <c r="H14" s="8">
        <f t="shared" si="1"/>
        <v>0.629991500835904</v>
      </c>
      <c r="I14" s="8">
        <f t="shared" si="1"/>
        <v>1.758839561112225</v>
      </c>
      <c r="J14" s="8">
        <f t="shared" si="1"/>
        <v>0.4006540693118286</v>
      </c>
      <c r="K14" s="8">
        <f t="shared" si="1"/>
        <v>0.1400017958921211</v>
      </c>
      <c r="L14" s="8">
        <f t="shared" si="1"/>
        <v>0.11886944897352358</v>
      </c>
      <c r="M14" s="8">
        <f t="shared" si="1"/>
        <v>0.14340596005869927</v>
      </c>
      <c r="N14" s="8">
        <f t="shared" si="1"/>
        <v>0.13113770451610535</v>
      </c>
    </row>
    <row r="15" spans="1:14" ht="12.75">
      <c r="A15" t="str">
        <f t="shared" si="2"/>
        <v>Commercial Distillate Oil Combustion</v>
      </c>
      <c r="B15" t="str">
        <f t="shared" si="3"/>
        <v>060-995-1220-0000 </v>
      </c>
      <c r="C15">
        <f t="shared" si="4"/>
        <v>47159</v>
      </c>
      <c r="D15">
        <f>TotalCountyLiqFuelEmisComm!A12</f>
        <v>17</v>
      </c>
      <c r="E15" t="str">
        <f>TotalCountyLiqFuelEmisComm!B12</f>
        <v>El Dorado</v>
      </c>
      <c r="F15">
        <f>TotalCountyLiqFuelEmisComm!C12</f>
        <v>29564</v>
      </c>
      <c r="G15" s="9">
        <f>TotalCountyLiqFuelEmisComm!D12</f>
        <v>0.003159380058759083</v>
      </c>
      <c r="H15" s="8">
        <f t="shared" si="1"/>
        <v>5.004048557418772</v>
      </c>
      <c r="I15" s="8">
        <f t="shared" si="1"/>
        <v>13.970535406964485</v>
      </c>
      <c r="J15" s="8">
        <f t="shared" si="1"/>
        <v>3.182411849848173</v>
      </c>
      <c r="K15" s="8">
        <f t="shared" si="1"/>
        <v>1.112040057430056</v>
      </c>
      <c r="L15" s="8">
        <f t="shared" si="1"/>
        <v>0.9441849514920072</v>
      </c>
      <c r="M15" s="8">
        <f t="shared" si="1"/>
        <v>1.1390794742545365</v>
      </c>
      <c r="N15" s="8">
        <f t="shared" si="1"/>
        <v>1.0416322128732236</v>
      </c>
    </row>
    <row r="16" spans="1:14" ht="12.75">
      <c r="A16" t="str">
        <f t="shared" si="2"/>
        <v>Commercial Distillate Oil Combustion</v>
      </c>
      <c r="B16" t="str">
        <f t="shared" si="3"/>
        <v>060-995-1220-0000 </v>
      </c>
      <c r="C16">
        <f t="shared" si="4"/>
        <v>47159</v>
      </c>
      <c r="D16">
        <f>TotalCountyLiqFuelEmisComm!A13</f>
        <v>19</v>
      </c>
      <c r="E16" t="str">
        <f>TotalCountyLiqFuelEmisComm!B13</f>
        <v>Fresno</v>
      </c>
      <c r="F16">
        <f>TotalCountyLiqFuelEmisComm!C13</f>
        <v>154720</v>
      </c>
      <c r="G16" s="9">
        <f>TotalCountyLiqFuelEmisComm!D13</f>
        <v>0.01653427420819934</v>
      </c>
      <c r="H16" s="8">
        <f t="shared" si="1"/>
        <v>26.18814750385037</v>
      </c>
      <c r="I16" s="8">
        <f t="shared" si="1"/>
        <v>73.11328772038782</v>
      </c>
      <c r="J16" s="8">
        <f t="shared" si="1"/>
        <v>16.654808598583053</v>
      </c>
      <c r="K16" s="8">
        <f t="shared" si="1"/>
        <v>5.819741499309236</v>
      </c>
      <c r="L16" s="8">
        <f t="shared" si="1"/>
        <v>4.941289936911222</v>
      </c>
      <c r="M16" s="8">
        <f t="shared" si="1"/>
        <v>5.961249366008047</v>
      </c>
      <c r="N16" s="8">
        <f t="shared" si="1"/>
        <v>5.4512696514593815</v>
      </c>
    </row>
    <row r="17" spans="1:14" ht="12.75">
      <c r="A17" t="str">
        <f t="shared" si="2"/>
        <v>Commercial Distillate Oil Combustion</v>
      </c>
      <c r="B17" t="str">
        <f t="shared" si="3"/>
        <v>060-995-1220-0000 </v>
      </c>
      <c r="C17">
        <f t="shared" si="4"/>
        <v>47159</v>
      </c>
      <c r="D17">
        <f>TotalCountyLiqFuelEmisComm!A14</f>
        <v>21</v>
      </c>
      <c r="E17" t="str">
        <f>TotalCountyLiqFuelEmisComm!B14</f>
        <v>Glenn</v>
      </c>
      <c r="F17">
        <f>TotalCountyLiqFuelEmisComm!C14</f>
        <v>2516</v>
      </c>
      <c r="G17" s="9">
        <f>TotalCountyLiqFuelEmisComm!D14</f>
        <v>0.0002688743142956925</v>
      </c>
      <c r="H17" s="8">
        <f aca="true" t="shared" si="5" ref="H17:N26">$G17*H$4</f>
        <v>0.42586206773324414</v>
      </c>
      <c r="I17" s="8">
        <f t="shared" si="5"/>
        <v>1.1889415195481887</v>
      </c>
      <c r="J17" s="8">
        <f t="shared" si="5"/>
        <v>0.270834400426803</v>
      </c>
      <c r="K17" s="8">
        <f t="shared" si="5"/>
        <v>0.09463850576694699</v>
      </c>
      <c r="L17" s="8">
        <f t="shared" si="5"/>
        <v>0.08035344804335984</v>
      </c>
      <c r="M17" s="8">
        <f t="shared" si="5"/>
        <v>0.09693965489190956</v>
      </c>
      <c r="N17" s="8">
        <f t="shared" si="5"/>
        <v>0.08864655146763059</v>
      </c>
    </row>
    <row r="18" spans="1:14" ht="12.75">
      <c r="A18" t="str">
        <f t="shared" si="2"/>
        <v>Commercial Distillate Oil Combustion</v>
      </c>
      <c r="B18" t="str">
        <f t="shared" si="3"/>
        <v>060-995-1220-0000 </v>
      </c>
      <c r="C18">
        <f t="shared" si="4"/>
        <v>47159</v>
      </c>
      <c r="D18">
        <f>TotalCountyLiqFuelEmisComm!A15</f>
        <v>23</v>
      </c>
      <c r="E18" t="str">
        <f>TotalCountyLiqFuelEmisComm!B15</f>
        <v>Humboldt</v>
      </c>
      <c r="F18">
        <f>TotalCountyLiqFuelEmisComm!C15</f>
        <v>27681</v>
      </c>
      <c r="G18" s="9">
        <f>TotalCountyLiqFuelEmisComm!D15</f>
        <v>0.0029581517861760986</v>
      </c>
      <c r="H18" s="8">
        <f t="shared" si="5"/>
        <v>4.6853290528314515</v>
      </c>
      <c r="I18" s="8">
        <f t="shared" si="5"/>
        <v>13.080719476396427</v>
      </c>
      <c r="J18" s="8">
        <f t="shared" si="5"/>
        <v>2.979716628861023</v>
      </c>
      <c r="K18" s="8">
        <f t="shared" si="5"/>
        <v>1.041211636778561</v>
      </c>
      <c r="L18" s="8">
        <f t="shared" si="5"/>
        <v>0.884047613389604</v>
      </c>
      <c r="M18" s="8">
        <f t="shared" si="5"/>
        <v>1.0665288501840018</v>
      </c>
      <c r="N18" s="8">
        <f t="shared" si="5"/>
        <v>0.9752882317867577</v>
      </c>
    </row>
    <row r="19" spans="1:14" ht="12.75">
      <c r="A19" t="str">
        <f t="shared" si="2"/>
        <v>Commercial Distillate Oil Combustion</v>
      </c>
      <c r="B19" t="str">
        <f t="shared" si="3"/>
        <v>060-995-1220-0000 </v>
      </c>
      <c r="C19">
        <f t="shared" si="4"/>
        <v>47159</v>
      </c>
      <c r="D19">
        <f>TotalCountyLiqFuelEmisComm!A16</f>
        <v>25</v>
      </c>
      <c r="E19" t="str">
        <f>TotalCountyLiqFuelEmisComm!B16</f>
        <v>Imperial</v>
      </c>
      <c r="F19">
        <f>TotalCountyLiqFuelEmisComm!C16</f>
        <v>18456</v>
      </c>
      <c r="G19" s="9">
        <f>TotalCountyLiqFuelEmisComm!D16</f>
        <v>0.001972314922353458</v>
      </c>
      <c r="H19" s="8">
        <f t="shared" si="5"/>
        <v>3.1238912249939403</v>
      </c>
      <c r="I19" s="8">
        <f t="shared" si="5"/>
        <v>8.721424755477491</v>
      </c>
      <c r="J19" s="8">
        <f t="shared" si="5"/>
        <v>1.9866930422404911</v>
      </c>
      <c r="K19" s="8">
        <f t="shared" si="5"/>
        <v>0.6942163205225651</v>
      </c>
      <c r="L19" s="8">
        <f t="shared" si="5"/>
        <v>0.5894289495581276</v>
      </c>
      <c r="M19" s="8">
        <f t="shared" si="5"/>
        <v>0.7110962920051997</v>
      </c>
      <c r="N19" s="8">
        <f t="shared" si="5"/>
        <v>0.6502626207816335</v>
      </c>
    </row>
    <row r="20" spans="1:14" ht="12.75">
      <c r="A20" t="str">
        <f t="shared" si="2"/>
        <v>Commercial Distillate Oil Combustion</v>
      </c>
      <c r="B20" t="str">
        <f t="shared" si="3"/>
        <v>060-995-1220-0000 </v>
      </c>
      <c r="C20">
        <f t="shared" si="4"/>
        <v>47159</v>
      </c>
      <c r="D20">
        <f>TotalCountyLiqFuelEmisComm!A17</f>
        <v>27</v>
      </c>
      <c r="E20" t="str">
        <f>TotalCountyLiqFuelEmisComm!B17</f>
        <v>Inyo</v>
      </c>
      <c r="F20">
        <f>TotalCountyLiqFuelEmisComm!C17</f>
        <v>5540</v>
      </c>
      <c r="G20" s="9">
        <f>TotalCountyLiqFuelEmisComm!D17</f>
        <v>0.0005920364472170653</v>
      </c>
      <c r="H20" s="8">
        <f t="shared" si="5"/>
        <v>0.9377090044682721</v>
      </c>
      <c r="I20" s="8">
        <f t="shared" si="5"/>
        <v>2.6179395939177126</v>
      </c>
      <c r="J20" s="8">
        <f t="shared" si="5"/>
        <v>0.596352376138509</v>
      </c>
      <c r="K20" s="8">
        <f t="shared" si="5"/>
        <v>0.2083852630957418</v>
      </c>
      <c r="L20" s="8">
        <f t="shared" si="5"/>
        <v>0.1769308832115316</v>
      </c>
      <c r="M20" s="8">
        <f t="shared" si="5"/>
        <v>0.2134521812802778</v>
      </c>
      <c r="N20" s="8">
        <f t="shared" si="5"/>
        <v>0.19519153224589564</v>
      </c>
    </row>
    <row r="21" spans="1:14" ht="12.75">
      <c r="A21" t="str">
        <f t="shared" si="2"/>
        <v>Commercial Distillate Oil Combustion</v>
      </c>
      <c r="B21" t="str">
        <f t="shared" si="3"/>
        <v>060-995-1220-0000 </v>
      </c>
      <c r="C21">
        <f t="shared" si="4"/>
        <v>47159</v>
      </c>
      <c r="D21">
        <f>TotalCountyLiqFuelEmisComm!A18</f>
        <v>29</v>
      </c>
      <c r="E21" t="str">
        <f>TotalCountyLiqFuelEmisComm!B18</f>
        <v>Kern</v>
      </c>
      <c r="F21">
        <f>TotalCountyLiqFuelEmisComm!C18</f>
        <v>110162</v>
      </c>
      <c r="G21" s="9">
        <f>TotalCountyLiqFuelEmisComm!D18</f>
        <v>0.011772548573705117</v>
      </c>
      <c r="H21" s="8">
        <f t="shared" si="5"/>
        <v>18.64619121845375</v>
      </c>
      <c r="I21" s="8">
        <f t="shared" si="5"/>
        <v>52.057303528007765</v>
      </c>
      <c r="J21" s="8">
        <f t="shared" si="5"/>
        <v>11.858370119164336</v>
      </c>
      <c r="K21" s="8">
        <f t="shared" si="5"/>
        <v>4.143707103457239</v>
      </c>
      <c r="L21" s="8">
        <f t="shared" si="5"/>
        <v>3.5182418693770297</v>
      </c>
      <c r="M21" s="8">
        <f t="shared" si="5"/>
        <v>4.2444619484111845</v>
      </c>
      <c r="N21" s="8">
        <f t="shared" si="5"/>
        <v>3.881351908893927</v>
      </c>
    </row>
    <row r="22" spans="1:14" ht="12.75">
      <c r="A22" t="str">
        <f t="shared" si="2"/>
        <v>Commercial Distillate Oil Combustion</v>
      </c>
      <c r="B22" t="str">
        <f t="shared" si="3"/>
        <v>060-995-1220-0000 </v>
      </c>
      <c r="C22">
        <f t="shared" si="4"/>
        <v>47159</v>
      </c>
      <c r="D22">
        <f>TotalCountyLiqFuelEmisComm!A19</f>
        <v>31</v>
      </c>
      <c r="E22" t="str">
        <f>TotalCountyLiqFuelEmisComm!B19</f>
        <v>Kings</v>
      </c>
      <c r="F22">
        <f>TotalCountyLiqFuelEmisComm!C19</f>
        <v>12863</v>
      </c>
      <c r="G22" s="9">
        <f>TotalCountyLiqFuelEmisComm!D19</f>
        <v>0.001374614588547493</v>
      </c>
      <c r="H22" s="8">
        <f t="shared" si="5"/>
        <v>2.177211358208553</v>
      </c>
      <c r="I22" s="8">
        <f t="shared" si="5"/>
        <v>6.07843989107645</v>
      </c>
      <c r="J22" s="8">
        <f t="shared" si="5"/>
        <v>1.3846354899403683</v>
      </c>
      <c r="K22" s="8">
        <f t="shared" si="5"/>
        <v>0.483837480000095</v>
      </c>
      <c r="L22" s="8">
        <f t="shared" si="5"/>
        <v>0.4108054062725507</v>
      </c>
      <c r="M22" s="8">
        <f t="shared" si="5"/>
        <v>0.49560205917115757</v>
      </c>
      <c r="N22" s="8">
        <f t="shared" si="5"/>
        <v>0.4532037327218331</v>
      </c>
    </row>
    <row r="23" spans="1:14" ht="12.75">
      <c r="A23" t="str">
        <f t="shared" si="2"/>
        <v>Commercial Distillate Oil Combustion</v>
      </c>
      <c r="B23" t="str">
        <f t="shared" si="3"/>
        <v>060-995-1220-0000 </v>
      </c>
      <c r="C23">
        <f t="shared" si="4"/>
        <v>47159</v>
      </c>
      <c r="D23">
        <f>TotalCountyLiqFuelEmisComm!A20</f>
        <v>33</v>
      </c>
      <c r="E23" t="str">
        <f>TotalCountyLiqFuelEmisComm!B20</f>
        <v>Lake</v>
      </c>
      <c r="F23">
        <f>TotalCountyLiqFuelEmisComm!C20</f>
        <v>7690</v>
      </c>
      <c r="G23" s="9">
        <f>TotalCountyLiqFuelEmisComm!D20</f>
        <v>0.0008217978843139408</v>
      </c>
      <c r="H23" s="8">
        <f t="shared" si="5"/>
        <v>1.301621343747475</v>
      </c>
      <c r="I23" s="8">
        <f t="shared" si="5"/>
        <v>3.6339269814489548</v>
      </c>
      <c r="J23" s="8">
        <f t="shared" si="5"/>
        <v>0.8277887676002046</v>
      </c>
      <c r="K23" s="8">
        <f t="shared" si="5"/>
        <v>0.2892568002177354</v>
      </c>
      <c r="L23" s="8">
        <f t="shared" si="5"/>
        <v>0.24559539564921984</v>
      </c>
      <c r="M23" s="8">
        <f t="shared" si="5"/>
        <v>0.29629012166883323</v>
      </c>
      <c r="N23" s="8">
        <f t="shared" si="5"/>
        <v>0.27094275865901396</v>
      </c>
    </row>
    <row r="24" spans="1:14" ht="12.75">
      <c r="A24" t="str">
        <f t="shared" si="2"/>
        <v>Commercial Distillate Oil Combustion</v>
      </c>
      <c r="B24" t="str">
        <f t="shared" si="3"/>
        <v>060-995-1220-0000 </v>
      </c>
      <c r="C24">
        <f t="shared" si="4"/>
        <v>47159</v>
      </c>
      <c r="D24">
        <f>TotalCountyLiqFuelEmisComm!A21</f>
        <v>35</v>
      </c>
      <c r="E24" t="str">
        <f>TotalCountyLiqFuelEmisComm!B21</f>
        <v>Lassen</v>
      </c>
      <c r="F24">
        <f>TotalCountyLiqFuelEmisComm!C21</f>
        <v>3261</v>
      </c>
      <c r="G24" s="9">
        <f>TotalCountyLiqFuelEmisComm!D21</f>
        <v>0.00034848932389437725</v>
      </c>
      <c r="H24" s="8">
        <f t="shared" si="5"/>
        <v>0.5519619248323168</v>
      </c>
      <c r="I24" s="8">
        <f t="shared" si="5"/>
        <v>1.5409929631345958</v>
      </c>
      <c r="J24" s="8">
        <f t="shared" si="5"/>
        <v>0.3510298011891115</v>
      </c>
      <c r="K24" s="8">
        <f t="shared" si="5"/>
        <v>0.1226614337464285</v>
      </c>
      <c r="L24" s="8">
        <f t="shared" si="5"/>
        <v>0.10414650002758204</v>
      </c>
      <c r="M24" s="8">
        <f t="shared" si="5"/>
        <v>0.125643964468409</v>
      </c>
      <c r="N24" s="8">
        <f t="shared" si="5"/>
        <v>0.11489523224799018</v>
      </c>
    </row>
    <row r="25" spans="1:14" ht="12.75">
      <c r="A25" t="str">
        <f t="shared" si="2"/>
        <v>Commercial Distillate Oil Combustion</v>
      </c>
      <c r="B25" t="str">
        <f t="shared" si="3"/>
        <v>060-995-1220-0000 </v>
      </c>
      <c r="C25">
        <f t="shared" si="4"/>
        <v>47159</v>
      </c>
      <c r="D25">
        <f>TotalCountyLiqFuelEmisComm!A22</f>
        <v>37</v>
      </c>
      <c r="E25" t="str">
        <f>TotalCountyLiqFuelEmisComm!B22</f>
        <v>Los Angeles</v>
      </c>
      <c r="F25">
        <f>TotalCountyLiqFuelEmisComm!C22</f>
        <v>2836373</v>
      </c>
      <c r="G25" s="9">
        <f>TotalCountyLiqFuelEmisComm!D22</f>
        <v>0.303111226336175</v>
      </c>
      <c r="H25" s="8">
        <f t="shared" si="5"/>
        <v>480.08889930156795</v>
      </c>
      <c r="I25" s="8">
        <f t="shared" si="5"/>
        <v>1340.334508992629</v>
      </c>
      <c r="J25" s="8">
        <f t="shared" si="5"/>
        <v>305.3208985857602</v>
      </c>
      <c r="K25" s="8">
        <f t="shared" si="5"/>
        <v>106.68922993549792</v>
      </c>
      <c r="L25" s="8">
        <f t="shared" si="5"/>
        <v>90.58519494717356</v>
      </c>
      <c r="M25" s="8">
        <f t="shared" si="5"/>
        <v>109.28339418312011</v>
      </c>
      <c r="N25" s="8">
        <f t="shared" si="5"/>
        <v>99.93429456514221</v>
      </c>
    </row>
    <row r="26" spans="1:14" ht="12.75">
      <c r="A26" t="str">
        <f t="shared" si="2"/>
        <v>Commercial Distillate Oil Combustion</v>
      </c>
      <c r="B26" t="str">
        <f t="shared" si="3"/>
        <v>060-995-1220-0000 </v>
      </c>
      <c r="C26">
        <f t="shared" si="4"/>
        <v>47159</v>
      </c>
      <c r="D26">
        <f>TotalCountyLiqFuelEmisComm!A23</f>
        <v>39</v>
      </c>
      <c r="E26" t="str">
        <f>TotalCountyLiqFuelEmisComm!B23</f>
        <v>Madera</v>
      </c>
      <c r="F26">
        <f>TotalCountyLiqFuelEmisComm!C23</f>
        <v>16918</v>
      </c>
      <c r="G26" s="9">
        <f>TotalCountyLiqFuelEmisComm!D23</f>
        <v>0.00180795534549067</v>
      </c>
      <c r="H26" s="8">
        <f t="shared" si="5"/>
        <v>2.863566956244445</v>
      </c>
      <c r="I26" s="8">
        <f t="shared" si="5"/>
        <v>7.9946393591877</v>
      </c>
      <c r="J26" s="8">
        <f t="shared" si="5"/>
        <v>1.8211352887204502</v>
      </c>
      <c r="K26" s="8">
        <f t="shared" si="5"/>
        <v>0.6363649604790179</v>
      </c>
      <c r="L26" s="8">
        <f t="shared" si="5"/>
        <v>0.5403098704282837</v>
      </c>
      <c r="M26" s="8">
        <f t="shared" si="5"/>
        <v>0.6518382676714332</v>
      </c>
      <c r="N26" s="8">
        <f t="shared" si="5"/>
        <v>0.5960740690498307</v>
      </c>
    </row>
    <row r="27" spans="1:14" ht="12.75">
      <c r="A27" t="str">
        <f t="shared" si="2"/>
        <v>Commercial Distillate Oil Combustion</v>
      </c>
      <c r="B27" t="str">
        <f t="shared" si="3"/>
        <v>060-995-1220-0000 </v>
      </c>
      <c r="C27">
        <f t="shared" si="4"/>
        <v>47159</v>
      </c>
      <c r="D27">
        <f>TotalCountyLiqFuelEmisComm!A24</f>
        <v>41</v>
      </c>
      <c r="E27" t="str">
        <f>TotalCountyLiqFuelEmisComm!B24</f>
        <v>Marin</v>
      </c>
      <c r="F27">
        <f>TotalCountyLiqFuelEmisComm!C24</f>
        <v>88032</v>
      </c>
      <c r="G27" s="9">
        <f>TotalCountyLiqFuelEmisComm!D24</f>
        <v>0.009407608758377744</v>
      </c>
      <c r="H27" s="8">
        <f aca="true" t="shared" si="6" ref="H27:N36">$G27*H$4</f>
        <v>14.900433047175259</v>
      </c>
      <c r="I27" s="8">
        <f t="shared" si="6"/>
        <v>41.59972172053504</v>
      </c>
      <c r="J27" s="8">
        <f t="shared" si="6"/>
        <v>9.476189959607442</v>
      </c>
      <c r="K27" s="8">
        <f t="shared" si="6"/>
        <v>3.311294491127138</v>
      </c>
      <c r="L27" s="8">
        <f t="shared" si="6"/>
        <v>2.811476446006778</v>
      </c>
      <c r="M27" s="8">
        <f t="shared" si="6"/>
        <v>3.3918091015280534</v>
      </c>
      <c r="N27" s="8">
        <f t="shared" si="6"/>
        <v>3.101642773767272</v>
      </c>
    </row>
    <row r="28" spans="1:14" ht="12.75">
      <c r="A28" t="str">
        <f t="shared" si="2"/>
        <v>Commercial Distillate Oil Combustion</v>
      </c>
      <c r="B28" t="str">
        <f t="shared" si="3"/>
        <v>060-995-1220-0000 </v>
      </c>
      <c r="C28">
        <f t="shared" si="4"/>
        <v>47159</v>
      </c>
      <c r="D28">
        <f>TotalCountyLiqFuelEmisComm!A25</f>
        <v>43</v>
      </c>
      <c r="E28" t="str">
        <f>TotalCountyLiqFuelEmisComm!B25</f>
        <v>Mariposa</v>
      </c>
      <c r="F28">
        <f>TotalCountyLiqFuelEmisComm!C25</f>
        <v>2718</v>
      </c>
      <c r="G28" s="9">
        <f>TotalCountyLiqFuelEmisComm!D25</f>
        <v>0.00029046120280432915</v>
      </c>
      <c r="H28" s="8">
        <f t="shared" si="6"/>
        <v>0.46005290147017386</v>
      </c>
      <c r="I28" s="8">
        <f t="shared" si="6"/>
        <v>1.2843970787487982</v>
      </c>
      <c r="J28" s="8">
        <f t="shared" si="6"/>
        <v>0.2925786567408786</v>
      </c>
      <c r="K28" s="8">
        <f t="shared" si="6"/>
        <v>0.10223666878957151</v>
      </c>
      <c r="L28" s="8">
        <f t="shared" si="6"/>
        <v>0.08680471851424962</v>
      </c>
      <c r="M28" s="8">
        <f t="shared" si="6"/>
        <v>0.10472256836097382</v>
      </c>
      <c r="N28" s="8">
        <f t="shared" si="6"/>
        <v>0.09576364343760728</v>
      </c>
    </row>
    <row r="29" spans="1:14" ht="12.75">
      <c r="A29" t="str">
        <f t="shared" si="2"/>
        <v>Commercial Distillate Oil Combustion</v>
      </c>
      <c r="B29" t="str">
        <f t="shared" si="3"/>
        <v>060-995-1220-0000 </v>
      </c>
      <c r="C29">
        <f t="shared" si="4"/>
        <v>47159</v>
      </c>
      <c r="D29">
        <f>TotalCountyLiqFuelEmisComm!A26</f>
        <v>45</v>
      </c>
      <c r="E29" t="str">
        <f>TotalCountyLiqFuelEmisComm!B26</f>
        <v>Mendocino</v>
      </c>
      <c r="F29">
        <f>TotalCountyLiqFuelEmisComm!C26</f>
        <v>17668</v>
      </c>
      <c r="G29" s="9">
        <f>TotalCountyLiqFuelEmisComm!D26</f>
        <v>0.0018881046840128358</v>
      </c>
      <c r="H29" s="8">
        <f t="shared" si="6"/>
        <v>2.9905131211092835</v>
      </c>
      <c r="I29" s="8">
        <f t="shared" si="6"/>
        <v>8.349053564140458</v>
      </c>
      <c r="J29" s="8">
        <f t="shared" si="6"/>
        <v>1.9018689136489488</v>
      </c>
      <c r="K29" s="8">
        <f t="shared" si="6"/>
        <v>0.6645759618006436</v>
      </c>
      <c r="L29" s="8">
        <f t="shared" si="6"/>
        <v>0.5642626073251517</v>
      </c>
      <c r="M29" s="8">
        <f t="shared" si="6"/>
        <v>0.6807352236209292</v>
      </c>
      <c r="N29" s="8">
        <f t="shared" si="6"/>
        <v>0.6224989154730116</v>
      </c>
    </row>
    <row r="30" spans="1:14" ht="12.75">
      <c r="A30" t="str">
        <f t="shared" si="2"/>
        <v>Commercial Distillate Oil Combustion</v>
      </c>
      <c r="B30" t="str">
        <f t="shared" si="3"/>
        <v>060-995-1220-0000 </v>
      </c>
      <c r="C30">
        <f t="shared" si="4"/>
        <v>47159</v>
      </c>
      <c r="D30">
        <f>TotalCountyLiqFuelEmisComm!A27</f>
        <v>47</v>
      </c>
      <c r="E30" t="str">
        <f>TotalCountyLiqFuelEmisComm!B27</f>
        <v>Merced</v>
      </c>
      <c r="F30">
        <f>TotalCountyLiqFuelEmisComm!C27</f>
        <v>24902</v>
      </c>
      <c r="G30" s="9">
        <f>TotalCountyLiqFuelEmisComm!D27</f>
        <v>0.0026611717705052997</v>
      </c>
      <c r="H30" s="8">
        <f t="shared" si="6"/>
        <v>4.214951196618936</v>
      </c>
      <c r="I30" s="8">
        <f t="shared" si="6"/>
        <v>11.767496708978136</v>
      </c>
      <c r="J30" s="8">
        <f t="shared" si="6"/>
        <v>2.6805716372926263</v>
      </c>
      <c r="K30" s="8">
        <f t="shared" si="6"/>
        <v>0.9366804732148306</v>
      </c>
      <c r="L30" s="8">
        <f t="shared" si="6"/>
        <v>0.7952947389410757</v>
      </c>
      <c r="M30" s="8">
        <f t="shared" si="6"/>
        <v>0.9594559960724688</v>
      </c>
      <c r="N30" s="8">
        <f t="shared" si="6"/>
        <v>0.8773753675067316</v>
      </c>
    </row>
    <row r="31" spans="1:14" ht="12.75">
      <c r="A31" t="str">
        <f t="shared" si="2"/>
        <v>Commercial Distillate Oil Combustion</v>
      </c>
      <c r="B31" t="str">
        <f t="shared" si="3"/>
        <v>060-995-1220-0000 </v>
      </c>
      <c r="C31">
        <f t="shared" si="4"/>
        <v>47159</v>
      </c>
      <c r="D31">
        <f>TotalCountyLiqFuelEmisComm!A28</f>
        <v>49</v>
      </c>
      <c r="E31" t="str">
        <f>TotalCountyLiqFuelEmisComm!B28</f>
        <v>Modoc</v>
      </c>
      <c r="F31">
        <f>TotalCountyLiqFuelEmisComm!C28</f>
        <v>1331</v>
      </c>
      <c r="G31" s="9">
        <f>TotalCountyLiqFuelEmisComm!D28</f>
        <v>0.00014223835943067038</v>
      </c>
      <c r="H31" s="8">
        <f t="shared" si="6"/>
        <v>0.22528712724679964</v>
      </c>
      <c r="I31" s="8">
        <f t="shared" si="6"/>
        <v>0.6289670757228294</v>
      </c>
      <c r="J31" s="8">
        <f t="shared" si="6"/>
        <v>0.14327527303977533</v>
      </c>
      <c r="K31" s="8">
        <f t="shared" si="6"/>
        <v>0.05006512367877839</v>
      </c>
      <c r="L31" s="8">
        <f t="shared" si="6"/>
        <v>0.0425081237463084</v>
      </c>
      <c r="M31" s="8">
        <f t="shared" si="6"/>
        <v>0.051282464491705725</v>
      </c>
      <c r="N31" s="8">
        <f t="shared" si="6"/>
        <v>0.046895294119004886</v>
      </c>
    </row>
    <row r="32" spans="1:14" ht="12.75">
      <c r="A32" t="str">
        <f t="shared" si="2"/>
        <v>Commercial Distillate Oil Combustion</v>
      </c>
      <c r="B32" t="str">
        <f t="shared" si="3"/>
        <v>060-995-1220-0000 </v>
      </c>
      <c r="C32">
        <f t="shared" si="4"/>
        <v>47159</v>
      </c>
      <c r="D32">
        <f>TotalCountyLiqFuelEmisComm!A29</f>
        <v>51</v>
      </c>
      <c r="E32" t="str">
        <f>TotalCountyLiqFuelEmisComm!B29</f>
        <v>Mono</v>
      </c>
      <c r="F32">
        <f>TotalCountyLiqFuelEmisComm!C29</f>
        <v>5371</v>
      </c>
      <c r="G32" s="9">
        <f>TotalCountyLiqFuelEmisComm!D29</f>
        <v>0.000573976129603404</v>
      </c>
      <c r="H32" s="8">
        <f t="shared" si="6"/>
        <v>0.9091038019853952</v>
      </c>
      <c r="I32" s="8">
        <f t="shared" si="6"/>
        <v>2.538078259735024</v>
      </c>
      <c r="J32" s="8">
        <f t="shared" si="6"/>
        <v>0.5781603993212873</v>
      </c>
      <c r="K32" s="8">
        <f t="shared" si="6"/>
        <v>0.2020283841312688</v>
      </c>
      <c r="L32" s="8">
        <f t="shared" si="6"/>
        <v>0.17153353316410402</v>
      </c>
      <c r="M32" s="8">
        <f t="shared" si="6"/>
        <v>0.20694073387299133</v>
      </c>
      <c r="N32" s="8">
        <f t="shared" si="6"/>
        <v>0.1892371335185389</v>
      </c>
    </row>
    <row r="33" spans="1:14" ht="12.75">
      <c r="A33" t="str">
        <f t="shared" si="2"/>
        <v>Commercial Distillate Oil Combustion</v>
      </c>
      <c r="B33" t="str">
        <f t="shared" si="3"/>
        <v>060-995-1220-0000 </v>
      </c>
      <c r="C33">
        <f t="shared" si="4"/>
        <v>47159</v>
      </c>
      <c r="D33">
        <f>TotalCountyLiqFuelEmisComm!A30</f>
        <v>53</v>
      </c>
      <c r="E33" t="str">
        <f>TotalCountyLiqFuelEmisComm!B30</f>
        <v>Monterey</v>
      </c>
      <c r="F33">
        <f>TotalCountyLiqFuelEmisComm!C30</f>
        <v>84754</v>
      </c>
      <c r="G33" s="9">
        <f>TotalCountyLiqFuelEmisComm!D30</f>
        <v>0.00905730271614353</v>
      </c>
      <c r="H33" s="8">
        <f t="shared" si="6"/>
        <v>14.345593675939337</v>
      </c>
      <c r="I33" s="8">
        <f t="shared" si="6"/>
        <v>40.05069536875484</v>
      </c>
      <c r="J33" s="8">
        <f t="shared" si="6"/>
        <v>9.123330196253283</v>
      </c>
      <c r="K33" s="8">
        <f t="shared" si="6"/>
        <v>3.1879936080174187</v>
      </c>
      <c r="L33" s="8">
        <f t="shared" si="6"/>
        <v>2.7067870172762003</v>
      </c>
      <c r="M33" s="8">
        <f t="shared" si="6"/>
        <v>3.2655101393914556</v>
      </c>
      <c r="N33" s="8">
        <f t="shared" si="6"/>
        <v>2.9861485783336894</v>
      </c>
    </row>
    <row r="34" spans="1:14" ht="12.75">
      <c r="A34" t="str">
        <f t="shared" si="2"/>
        <v>Commercial Distillate Oil Combustion</v>
      </c>
      <c r="B34" t="str">
        <f t="shared" si="3"/>
        <v>060-995-1220-0000 </v>
      </c>
      <c r="C34">
        <f t="shared" si="4"/>
        <v>47159</v>
      </c>
      <c r="D34">
        <f>TotalCountyLiqFuelEmisComm!A31</f>
        <v>55</v>
      </c>
      <c r="E34" t="str">
        <f>TotalCountyLiqFuelEmisComm!B31</f>
        <v>Napa</v>
      </c>
      <c r="F34">
        <f>TotalCountyLiqFuelEmisComm!C31</f>
        <v>35610</v>
      </c>
      <c r="G34" s="9">
        <f>TotalCountyLiqFuelEmisComm!D31</f>
        <v>0.0038054905930324364</v>
      </c>
      <c r="H34" s="8">
        <f t="shared" si="6"/>
        <v>6.027403907782522</v>
      </c>
      <c r="I34" s="8">
        <f t="shared" si="6"/>
        <v>16.827586451156993</v>
      </c>
      <c r="J34" s="8">
        <f t="shared" si="6"/>
        <v>3.833232511605109</v>
      </c>
      <c r="K34" s="8">
        <f t="shared" si="6"/>
        <v>1.339458342750788</v>
      </c>
      <c r="L34" s="8">
        <f t="shared" si="6"/>
        <v>1.1372759478632926</v>
      </c>
      <c r="M34" s="8">
        <f t="shared" si="6"/>
        <v>1.3720274684820744</v>
      </c>
      <c r="N34" s="8">
        <f t="shared" si="6"/>
        <v>1.2546517081726254</v>
      </c>
    </row>
    <row r="35" spans="1:14" ht="12.75">
      <c r="A35" t="str">
        <f t="shared" si="2"/>
        <v>Commercial Distillate Oil Combustion</v>
      </c>
      <c r="B35" t="str">
        <f t="shared" si="3"/>
        <v>060-995-1220-0000 </v>
      </c>
      <c r="C35">
        <f t="shared" si="4"/>
        <v>47159</v>
      </c>
      <c r="D35">
        <f>TotalCountyLiqFuelEmisComm!A32</f>
        <v>57</v>
      </c>
      <c r="E35" t="str">
        <f>TotalCountyLiqFuelEmisComm!B32</f>
        <v>Nevada</v>
      </c>
      <c r="F35">
        <f>TotalCountyLiqFuelEmisComm!C32</f>
        <v>19538</v>
      </c>
      <c r="G35" s="9">
        <f>TotalCountyLiqFuelEmisComm!D32</f>
        <v>0.0020879437013947696</v>
      </c>
      <c r="H35" s="8">
        <f t="shared" si="6"/>
        <v>3.3070322255056137</v>
      </c>
      <c r="I35" s="8">
        <f t="shared" si="6"/>
        <v>9.232726315156006</v>
      </c>
      <c r="J35" s="8">
        <f t="shared" si="6"/>
        <v>2.1031647518040053</v>
      </c>
      <c r="K35" s="8">
        <f t="shared" si="6"/>
        <v>0.7349153917625638</v>
      </c>
      <c r="L35" s="8">
        <f t="shared" si="6"/>
        <v>0.6239847646546759</v>
      </c>
      <c r="M35" s="8">
        <f t="shared" si="6"/>
        <v>0.7527849671216729</v>
      </c>
      <c r="N35" s="8">
        <f t="shared" si="6"/>
        <v>0.6883848658881425</v>
      </c>
    </row>
    <row r="36" spans="1:14" ht="12.75">
      <c r="A36" t="str">
        <f t="shared" si="2"/>
        <v>Commercial Distillate Oil Combustion</v>
      </c>
      <c r="B36" t="str">
        <f t="shared" si="3"/>
        <v>060-995-1220-0000 </v>
      </c>
      <c r="C36">
        <f t="shared" si="4"/>
        <v>47159</v>
      </c>
      <c r="D36">
        <f>TotalCountyLiqFuelEmisComm!A33</f>
        <v>59</v>
      </c>
      <c r="E36" t="str">
        <f>TotalCountyLiqFuelEmisComm!B33</f>
        <v>Orange</v>
      </c>
      <c r="F36">
        <f>TotalCountyLiqFuelEmisComm!C33</f>
        <v>989521</v>
      </c>
      <c r="G36" s="9">
        <f>TotalCountyLiqFuelEmisComm!D33</f>
        <v>0.10574593813838948</v>
      </c>
      <c r="H36" s="8">
        <f t="shared" si="6"/>
        <v>167.48786133762619</v>
      </c>
      <c r="I36" s="8">
        <f t="shared" si="6"/>
        <v>467.6003979987453</v>
      </c>
      <c r="J36" s="8">
        <f t="shared" si="6"/>
        <v>106.51682303049702</v>
      </c>
      <c r="K36" s="8">
        <f t="shared" si="6"/>
        <v>37.220504318368505</v>
      </c>
      <c r="L36" s="8">
        <f t="shared" si="6"/>
        <v>31.60231488923429</v>
      </c>
      <c r="M36" s="8">
        <f t="shared" si="6"/>
        <v>38.12552633080176</v>
      </c>
      <c r="N36" s="8">
        <f t="shared" si="6"/>
        <v>34.86392061001641</v>
      </c>
    </row>
    <row r="37" spans="1:14" ht="12.75">
      <c r="A37" t="str">
        <f t="shared" si="2"/>
        <v>Commercial Distillate Oil Combustion</v>
      </c>
      <c r="B37" t="str">
        <f t="shared" si="3"/>
        <v>060-995-1220-0000 </v>
      </c>
      <c r="C37">
        <f t="shared" si="4"/>
        <v>47159</v>
      </c>
      <c r="D37">
        <f>TotalCountyLiqFuelEmisComm!A34</f>
        <v>61</v>
      </c>
      <c r="E37" t="str">
        <f>TotalCountyLiqFuelEmisComm!B34</f>
        <v>Placer</v>
      </c>
      <c r="F37">
        <f>TotalCountyLiqFuelEmisComm!C34</f>
        <v>67712</v>
      </c>
      <c r="G37" s="9">
        <f>TotalCountyLiqFuelEmisComm!D34</f>
        <v>0.007236096013350529</v>
      </c>
      <c r="H37" s="8">
        <f aca="true" t="shared" si="7" ref="H37:N46">$G37*H$4</f>
        <v>11.461038287103905</v>
      </c>
      <c r="I37" s="8">
        <f t="shared" si="7"/>
        <v>31.997459527681617</v>
      </c>
      <c r="J37" s="8">
        <f t="shared" si="7"/>
        <v>7.288846948211321</v>
      </c>
      <c r="K37" s="8">
        <f t="shared" si="7"/>
        <v>2.5469644286532254</v>
      </c>
      <c r="L37" s="8">
        <f t="shared" si="7"/>
        <v>2.162516961014301</v>
      </c>
      <c r="M37" s="8">
        <f t="shared" si="7"/>
        <v>2.608894241669706</v>
      </c>
      <c r="N37" s="8">
        <f t="shared" si="7"/>
        <v>2.385705601341893</v>
      </c>
    </row>
    <row r="38" spans="1:14" ht="12.75">
      <c r="A38" t="str">
        <f t="shared" si="2"/>
        <v>Commercial Distillate Oil Combustion</v>
      </c>
      <c r="B38" t="str">
        <f t="shared" si="3"/>
        <v>060-995-1220-0000 </v>
      </c>
      <c r="C38">
        <f t="shared" si="4"/>
        <v>47159</v>
      </c>
      <c r="D38">
        <f>TotalCountyLiqFuelEmisComm!A35</f>
        <v>63</v>
      </c>
      <c r="E38" t="str">
        <f>TotalCountyLiqFuelEmisComm!B35</f>
        <v>Plumas</v>
      </c>
      <c r="F38">
        <f>TotalCountyLiqFuelEmisComm!C35</f>
        <v>3218</v>
      </c>
      <c r="G38" s="9">
        <f>TotalCountyLiqFuelEmisComm!D35</f>
        <v>0.00034389409515243977</v>
      </c>
      <c r="H38" s="8">
        <f t="shared" si="7"/>
        <v>0.5446836780467328</v>
      </c>
      <c r="I38" s="8">
        <f t="shared" si="7"/>
        <v>1.520673215383971</v>
      </c>
      <c r="J38" s="8">
        <f t="shared" si="7"/>
        <v>0.3464010733598776</v>
      </c>
      <c r="K38" s="8">
        <f t="shared" si="7"/>
        <v>0.12104400300398864</v>
      </c>
      <c r="L38" s="8">
        <f t="shared" si="7"/>
        <v>0.10277320977882828</v>
      </c>
      <c r="M38" s="8">
        <f t="shared" si="7"/>
        <v>0.1239872056606379</v>
      </c>
      <c r="N38" s="8">
        <f t="shared" si="7"/>
        <v>0.11338020771972783</v>
      </c>
    </row>
    <row r="39" spans="1:14" ht="12.75">
      <c r="A39" t="str">
        <f t="shared" si="2"/>
        <v>Commercial Distillate Oil Combustion</v>
      </c>
      <c r="B39" t="str">
        <f t="shared" si="3"/>
        <v>060-995-1220-0000 </v>
      </c>
      <c r="C39">
        <f t="shared" si="4"/>
        <v>47159</v>
      </c>
      <c r="D39">
        <f>TotalCountyLiqFuelEmisComm!A36</f>
        <v>65</v>
      </c>
      <c r="E39" t="str">
        <f>TotalCountyLiqFuelEmisComm!B36</f>
        <v>Riverside</v>
      </c>
      <c r="F39">
        <f>TotalCountyLiqFuelEmisComm!C36</f>
        <v>260101</v>
      </c>
      <c r="G39" s="9">
        <f>TotalCountyLiqFuelEmisComm!D36</f>
        <v>0.027795897465271825</v>
      </c>
      <c r="H39" s="8">
        <f t="shared" si="7"/>
        <v>44.02509923667907</v>
      </c>
      <c r="I39" s="8">
        <f t="shared" si="7"/>
        <v>122.91131882989006</v>
      </c>
      <c r="J39" s="8">
        <f t="shared" si="7"/>
        <v>27.99852877003652</v>
      </c>
      <c r="K39" s="8">
        <f t="shared" si="7"/>
        <v>9.783612873008218</v>
      </c>
      <c r="L39" s="8">
        <f t="shared" si="7"/>
        <v>8.30684109281635</v>
      </c>
      <c r="M39" s="8">
        <f t="shared" si="7"/>
        <v>10.021502852559843</v>
      </c>
      <c r="N39" s="8">
        <f t="shared" si="7"/>
        <v>9.164171972687672</v>
      </c>
    </row>
    <row r="40" spans="1:14" ht="12.75">
      <c r="A40" t="str">
        <f t="shared" si="2"/>
        <v>Commercial Distillate Oil Combustion</v>
      </c>
      <c r="B40" t="str">
        <f t="shared" si="3"/>
        <v>060-995-1220-0000 </v>
      </c>
      <c r="C40">
        <f t="shared" si="4"/>
        <v>47159</v>
      </c>
      <c r="D40">
        <f>TotalCountyLiqFuelEmisComm!A37</f>
        <v>67</v>
      </c>
      <c r="E40" t="str">
        <f>TotalCountyLiqFuelEmisComm!B37</f>
        <v>Sacramento</v>
      </c>
      <c r="F40">
        <f>TotalCountyLiqFuelEmisComm!C37</f>
        <v>331967</v>
      </c>
      <c r="G40" s="9">
        <f>TotalCountyLiqFuelEmisComm!D37</f>
        <v>0.035475913948250455</v>
      </c>
      <c r="H40" s="8">
        <f t="shared" si="7"/>
        <v>56.18925001558102</v>
      </c>
      <c r="I40" s="8">
        <f t="shared" si="7"/>
        <v>156.87176050073668</v>
      </c>
      <c r="J40" s="8">
        <f t="shared" si="7"/>
        <v>35.73453235551848</v>
      </c>
      <c r="K40" s="8">
        <f t="shared" si="7"/>
        <v>12.486828634314822</v>
      </c>
      <c r="L40" s="8">
        <f t="shared" si="7"/>
        <v>10.60202427925677</v>
      </c>
      <c r="M40" s="8">
        <f t="shared" si="7"/>
        <v>12.790447700915157</v>
      </c>
      <c r="N40" s="8">
        <f t="shared" si="7"/>
        <v>11.696235990085421</v>
      </c>
    </row>
    <row r="41" spans="1:14" ht="12.75">
      <c r="A41" t="str">
        <f t="shared" si="2"/>
        <v>Commercial Distillate Oil Combustion</v>
      </c>
      <c r="B41" t="str">
        <f t="shared" si="3"/>
        <v>060-995-1220-0000 </v>
      </c>
      <c r="C41">
        <f t="shared" si="4"/>
        <v>47159</v>
      </c>
      <c r="D41">
        <f>TotalCountyLiqFuelEmisComm!A38</f>
        <v>69</v>
      </c>
      <c r="E41" t="str">
        <f>TotalCountyLiqFuelEmisComm!B38</f>
        <v>San Benito</v>
      </c>
      <c r="F41">
        <f>TotalCountyLiqFuelEmisComm!C38</f>
        <v>6251</v>
      </c>
      <c r="G41" s="9">
        <f>TotalCountyLiqFuelEmisComm!D38</f>
        <v>0.0006680180201360786</v>
      </c>
      <c r="H41" s="8">
        <f t="shared" si="7"/>
        <v>1.0580539687601387</v>
      </c>
      <c r="I41" s="8">
        <f t="shared" si="7"/>
        <v>2.953924260212928</v>
      </c>
      <c r="J41" s="8">
        <f t="shared" si="7"/>
        <v>0.6728878525707256</v>
      </c>
      <c r="K41" s="8">
        <f t="shared" si="7"/>
        <v>0.23512929234864294</v>
      </c>
      <c r="L41" s="8">
        <f t="shared" si="7"/>
        <v>0.19963807778976247</v>
      </c>
      <c r="M41" s="8">
        <f t="shared" si="7"/>
        <v>0.24084649552040008</v>
      </c>
      <c r="N41" s="8">
        <f t="shared" si="7"/>
        <v>0.22024228665507106</v>
      </c>
    </row>
    <row r="42" spans="1:14" ht="12.75">
      <c r="A42" t="str">
        <f aca="true" t="shared" si="8" ref="A42:A62">A41</f>
        <v>Commercial Distillate Oil Combustion</v>
      </c>
      <c r="B42" t="str">
        <f aca="true" t="shared" si="9" ref="B42:B62">B41</f>
        <v>060-995-1220-0000 </v>
      </c>
      <c r="C42">
        <f aca="true" t="shared" si="10" ref="C42:C62">C41</f>
        <v>47159</v>
      </c>
      <c r="D42">
        <f>TotalCountyLiqFuelEmisComm!A39</f>
        <v>71</v>
      </c>
      <c r="E42" t="str">
        <f>TotalCountyLiqFuelEmisComm!B39</f>
        <v>San Bernardino</v>
      </c>
      <c r="F42">
        <f>TotalCountyLiqFuelEmisComm!C39</f>
        <v>310056</v>
      </c>
      <c r="G42" s="9">
        <f>TotalCountyLiqFuelEmisComm!D39</f>
        <v>0.033134377739771556</v>
      </c>
      <c r="H42" s="8">
        <f t="shared" si="7"/>
        <v>52.480560124443066</v>
      </c>
      <c r="I42" s="8">
        <f t="shared" si="7"/>
        <v>146.51766764111017</v>
      </c>
      <c r="J42" s="8">
        <f t="shared" si="7"/>
        <v>33.37592641444071</v>
      </c>
      <c r="K42" s="8">
        <f t="shared" si="7"/>
        <v>11.662653634370635</v>
      </c>
      <c r="L42" s="8">
        <f t="shared" si="7"/>
        <v>9.902253055060406</v>
      </c>
      <c r="M42" s="8">
        <f t="shared" si="7"/>
        <v>11.946232765169281</v>
      </c>
      <c r="N42" s="8">
        <f t="shared" si="7"/>
        <v>10.924242910114335</v>
      </c>
    </row>
    <row r="43" spans="1:14" ht="12.75">
      <c r="A43" t="str">
        <f t="shared" si="8"/>
        <v>Commercial Distillate Oil Combustion</v>
      </c>
      <c r="B43" t="str">
        <f t="shared" si="9"/>
        <v>060-995-1220-0000 </v>
      </c>
      <c r="C43">
        <f t="shared" si="10"/>
        <v>47159</v>
      </c>
      <c r="D43">
        <f>TotalCountyLiqFuelEmisComm!A40</f>
        <v>73</v>
      </c>
      <c r="E43" t="str">
        <f>TotalCountyLiqFuelEmisComm!B40</f>
        <v>San Diego</v>
      </c>
      <c r="F43">
        <f>TotalCountyLiqFuelEmisComm!C40</f>
        <v>806152</v>
      </c>
      <c r="G43" s="9">
        <f>TotalCountyLiqFuelEmisComm!D40</f>
        <v>0.0861500660644281</v>
      </c>
      <c r="H43" s="8">
        <f t="shared" si="7"/>
        <v>136.45053959749214</v>
      </c>
      <c r="I43" s="8">
        <f t="shared" si="7"/>
        <v>380.94896020143534</v>
      </c>
      <c r="J43" s="8">
        <f t="shared" si="7"/>
        <v>86.77809760447857</v>
      </c>
      <c r="K43" s="8">
        <f t="shared" si="7"/>
        <v>30.323140183241595</v>
      </c>
      <c r="L43" s="8">
        <f t="shared" si="7"/>
        <v>25.74606233984524</v>
      </c>
      <c r="M43" s="8">
        <f t="shared" si="7"/>
        <v>31.060451776797564</v>
      </c>
      <c r="N43" s="8">
        <f t="shared" si="7"/>
        <v>28.403257058320083</v>
      </c>
    </row>
    <row r="44" spans="1:14" ht="12.75">
      <c r="A44" t="str">
        <f t="shared" si="8"/>
        <v>Commercial Distillate Oil Combustion</v>
      </c>
      <c r="B44" t="str">
        <f t="shared" si="9"/>
        <v>060-995-1220-0000 </v>
      </c>
      <c r="C44">
        <f t="shared" si="10"/>
        <v>47159</v>
      </c>
      <c r="D44">
        <f>TotalCountyLiqFuelEmisComm!A41</f>
        <v>75</v>
      </c>
      <c r="E44" t="str">
        <f>TotalCountyLiqFuelEmisComm!B41</f>
        <v>San Francisco</v>
      </c>
      <c r="F44">
        <f>TotalCountyLiqFuelEmisComm!C41</f>
        <v>465946</v>
      </c>
      <c r="G44" s="9">
        <f>TotalCountyLiqFuelEmisComm!D41</f>
        <v>0.04979368491606548</v>
      </c>
      <c r="H44" s="8">
        <f t="shared" si="7"/>
        <v>78.86674364548259</v>
      </c>
      <c r="I44" s="8">
        <f t="shared" si="7"/>
        <v>220.18384152122428</v>
      </c>
      <c r="J44" s="8">
        <f t="shared" si="7"/>
        <v>50.15667946791223</v>
      </c>
      <c r="K44" s="8">
        <f t="shared" si="7"/>
        <v>17.52640429574161</v>
      </c>
      <c r="L44" s="8">
        <f t="shared" si="7"/>
        <v>14.880909261530741</v>
      </c>
      <c r="M44" s="8">
        <f t="shared" si="7"/>
        <v>17.95256138245854</v>
      </c>
      <c r="N44" s="8">
        <f t="shared" si="7"/>
        <v>16.41673532199388</v>
      </c>
    </row>
    <row r="45" spans="1:14" ht="12.75">
      <c r="A45" t="str">
        <f t="shared" si="8"/>
        <v>Commercial Distillate Oil Combustion</v>
      </c>
      <c r="B45" t="str">
        <f t="shared" si="9"/>
        <v>060-995-1220-0000 </v>
      </c>
      <c r="C45">
        <f t="shared" si="10"/>
        <v>47159</v>
      </c>
      <c r="D45">
        <f>TotalCountyLiqFuelEmisComm!A42</f>
        <v>77</v>
      </c>
      <c r="E45" t="str">
        <f>TotalCountyLiqFuelEmisComm!B42</f>
        <v>San Joaquin</v>
      </c>
      <c r="F45">
        <f>TotalCountyLiqFuelEmisComm!C42</f>
        <v>104407</v>
      </c>
      <c r="G45" s="9">
        <f>TotalCountyLiqFuelEmisComm!D42</f>
        <v>0.011157535982778365</v>
      </c>
      <c r="H45" s="8">
        <f t="shared" si="7"/>
        <v>17.67209098005756</v>
      </c>
      <c r="I45" s="8">
        <f t="shared" si="7"/>
        <v>49.337765195336935</v>
      </c>
      <c r="J45" s="8">
        <f t="shared" si="7"/>
        <v>11.238874103879658</v>
      </c>
      <c r="K45" s="8">
        <f t="shared" si="7"/>
        <v>3.9272346866492986</v>
      </c>
      <c r="L45" s="8">
        <f t="shared" si="7"/>
        <v>3.3344445349217295</v>
      </c>
      <c r="M45" s="8">
        <f t="shared" si="7"/>
        <v>4.022725973092052</v>
      </c>
      <c r="N45" s="8">
        <f t="shared" si="7"/>
        <v>3.6785852540067197</v>
      </c>
    </row>
    <row r="46" spans="1:14" ht="12.75">
      <c r="A46" t="str">
        <f t="shared" si="8"/>
        <v>Commercial Distillate Oil Combustion</v>
      </c>
      <c r="B46" t="str">
        <f t="shared" si="9"/>
        <v>060-995-1220-0000 </v>
      </c>
      <c r="C46">
        <f t="shared" si="10"/>
        <v>47159</v>
      </c>
      <c r="D46">
        <f>TotalCountyLiqFuelEmisComm!A43</f>
        <v>79</v>
      </c>
      <c r="E46" t="str">
        <f>TotalCountyLiqFuelEmisComm!B43</f>
        <v>San Luis Obispo</v>
      </c>
      <c r="F46">
        <f>TotalCountyLiqFuelEmisComm!C43</f>
        <v>56300</v>
      </c>
      <c r="G46" s="9">
        <f>TotalCountyLiqFuelEmisComm!D43</f>
        <v>0.0060165436783972525</v>
      </c>
      <c r="H46" s="8">
        <f t="shared" si="7"/>
        <v>9.529425442520527</v>
      </c>
      <c r="I46" s="8">
        <f t="shared" si="7"/>
        <v>26.604692985120437</v>
      </c>
      <c r="J46" s="8">
        <f t="shared" si="7"/>
        <v>6.060404111299288</v>
      </c>
      <c r="K46" s="8">
        <f t="shared" si="7"/>
        <v>2.117705832543369</v>
      </c>
      <c r="L46" s="8">
        <f t="shared" si="7"/>
        <v>1.7980521163915577</v>
      </c>
      <c r="M46" s="8">
        <f t="shared" si="7"/>
        <v>2.169198159942173</v>
      </c>
      <c r="N46" s="8">
        <f t="shared" si="7"/>
        <v>1.9836251381667733</v>
      </c>
    </row>
    <row r="47" spans="1:14" ht="12.75">
      <c r="A47" t="str">
        <f t="shared" si="8"/>
        <v>Commercial Distillate Oil Combustion</v>
      </c>
      <c r="B47" t="str">
        <f t="shared" si="9"/>
        <v>060-995-1220-0000 </v>
      </c>
      <c r="C47">
        <f t="shared" si="10"/>
        <v>47159</v>
      </c>
      <c r="D47">
        <f>TotalCountyLiqFuelEmisComm!A44</f>
        <v>81</v>
      </c>
      <c r="E47" t="str">
        <f>TotalCountyLiqFuelEmisComm!B44</f>
        <v>San Mateo</v>
      </c>
      <c r="F47">
        <f>TotalCountyLiqFuelEmisComm!C44</f>
        <v>261403</v>
      </c>
      <c r="G47" s="9">
        <f>TotalCountyLiqFuelEmisComm!D44</f>
        <v>0.027935036716946304</v>
      </c>
      <c r="H47" s="8">
        <f aca="true" t="shared" si="11" ref="H47:N56">$G47*H$4</f>
        <v>44.24547777888442</v>
      </c>
      <c r="I47" s="8">
        <f t="shared" si="11"/>
        <v>123.52658188968805</v>
      </c>
      <c r="J47" s="8">
        <f t="shared" si="11"/>
        <v>28.138682342912393</v>
      </c>
      <c r="K47" s="8">
        <f t="shared" si="11"/>
        <v>9.832587171302562</v>
      </c>
      <c r="L47" s="8">
        <f t="shared" si="11"/>
        <v>8.348423044069312</v>
      </c>
      <c r="M47" s="8">
        <f t="shared" si="11"/>
        <v>10.071667968088168</v>
      </c>
      <c r="N47" s="8">
        <f t="shared" si="11"/>
        <v>9.210045506078313</v>
      </c>
    </row>
    <row r="48" spans="1:14" ht="12.75">
      <c r="A48" t="str">
        <f t="shared" si="8"/>
        <v>Commercial Distillate Oil Combustion</v>
      </c>
      <c r="B48" t="str">
        <f t="shared" si="9"/>
        <v>060-995-1220-0000 </v>
      </c>
      <c r="C48">
        <f t="shared" si="10"/>
        <v>47159</v>
      </c>
      <c r="D48">
        <f>TotalCountyLiqFuelEmisComm!A45</f>
        <v>83</v>
      </c>
      <c r="E48" t="str">
        <f>TotalCountyLiqFuelEmisComm!B45</f>
        <v>Santa Barbara</v>
      </c>
      <c r="F48">
        <f>TotalCountyLiqFuelEmisComm!C45</f>
        <v>106785</v>
      </c>
      <c r="G48" s="9">
        <f>TotalCountyLiqFuelEmisComm!D45</f>
        <v>0.01141166281878598</v>
      </c>
      <c r="H48" s="8">
        <f t="shared" si="11"/>
        <v>18.074594953455673</v>
      </c>
      <c r="I48" s="8">
        <f t="shared" si="11"/>
        <v>50.46149450117382</v>
      </c>
      <c r="J48" s="8">
        <f t="shared" si="11"/>
        <v>11.494853517319617</v>
      </c>
      <c r="K48" s="8">
        <f t="shared" si="11"/>
        <v>4.016682368173067</v>
      </c>
      <c r="L48" s="8">
        <f t="shared" si="11"/>
        <v>3.4103906793760657</v>
      </c>
      <c r="M48" s="8">
        <f t="shared" si="11"/>
        <v>4.114348588089253</v>
      </c>
      <c r="N48" s="8">
        <f t="shared" si="11"/>
        <v>3.7623696337324852</v>
      </c>
    </row>
    <row r="49" spans="1:14" ht="12.75">
      <c r="A49" t="str">
        <f t="shared" si="8"/>
        <v>Commercial Distillate Oil Combustion</v>
      </c>
      <c r="B49" t="str">
        <f t="shared" si="9"/>
        <v>060-995-1220-0000 </v>
      </c>
      <c r="C49">
        <f t="shared" si="10"/>
        <v>47159</v>
      </c>
      <c r="D49">
        <f>TotalCountyLiqFuelEmisComm!A46</f>
        <v>85</v>
      </c>
      <c r="E49" t="str">
        <f>TotalCountyLiqFuelEmisComm!B46</f>
        <v>Santa Clara</v>
      </c>
      <c r="F49">
        <f>TotalCountyLiqFuelEmisComm!C46</f>
        <v>650685</v>
      </c>
      <c r="G49" s="9">
        <f>TotalCountyLiqFuelEmisComm!D46</f>
        <v>0.06953596311506068</v>
      </c>
      <c r="H49" s="8">
        <f t="shared" si="11"/>
        <v>110.13595371343638</v>
      </c>
      <c r="I49" s="8">
        <f t="shared" si="11"/>
        <v>307.48267593291456</v>
      </c>
      <c r="J49" s="8">
        <f t="shared" si="11"/>
        <v>70.04287831546672</v>
      </c>
      <c r="K49" s="8">
        <f t="shared" si="11"/>
        <v>24.475300526616017</v>
      </c>
      <c r="L49" s="8">
        <f t="shared" si="11"/>
        <v>20.780915476984735</v>
      </c>
      <c r="M49" s="8">
        <f t="shared" si="11"/>
        <v>25.070421042663817</v>
      </c>
      <c r="N49" s="8">
        <f t="shared" si="11"/>
        <v>22.92566825982321</v>
      </c>
    </row>
    <row r="50" spans="1:14" ht="12.75">
      <c r="A50" t="str">
        <f t="shared" si="8"/>
        <v>Commercial Distillate Oil Combustion</v>
      </c>
      <c r="B50" t="str">
        <f t="shared" si="9"/>
        <v>060-995-1220-0000 </v>
      </c>
      <c r="C50">
        <f t="shared" si="10"/>
        <v>47159</v>
      </c>
      <c r="D50">
        <f>TotalCountyLiqFuelEmisComm!A47</f>
        <v>87</v>
      </c>
      <c r="E50" t="str">
        <f>TotalCountyLiqFuelEmisComm!B47</f>
        <v>Santa Cruz</v>
      </c>
      <c r="F50">
        <f>TotalCountyLiqFuelEmisComm!C47</f>
        <v>59932</v>
      </c>
      <c r="G50" s="9">
        <f>TotalCountyLiqFuelEmisComm!D47</f>
        <v>0.006404680208413928</v>
      </c>
      <c r="H50" s="8">
        <f t="shared" si="11"/>
        <v>10.14418340357265</v>
      </c>
      <c r="I50" s="8">
        <f t="shared" si="11"/>
        <v>28.32100284163833</v>
      </c>
      <c r="J50" s="8">
        <f t="shared" si="11"/>
        <v>6.451370145619697</v>
      </c>
      <c r="K50" s="8">
        <f t="shared" si="11"/>
        <v>2.254322308276895</v>
      </c>
      <c r="L50" s="8">
        <f t="shared" si="11"/>
        <v>1.914047236937457</v>
      </c>
      <c r="M50" s="8">
        <f t="shared" si="11"/>
        <v>2.309136485286933</v>
      </c>
      <c r="N50" s="8">
        <f t="shared" si="11"/>
        <v>2.111591861112097</v>
      </c>
    </row>
    <row r="51" spans="1:14" ht="12.75">
      <c r="A51" t="str">
        <f t="shared" si="8"/>
        <v>Commercial Distillate Oil Combustion</v>
      </c>
      <c r="B51" t="str">
        <f t="shared" si="9"/>
        <v>060-995-1220-0000 </v>
      </c>
      <c r="C51">
        <f t="shared" si="10"/>
        <v>47159</v>
      </c>
      <c r="D51">
        <f>TotalCountyLiqFuelEmisComm!A48</f>
        <v>89</v>
      </c>
      <c r="E51" t="str">
        <f>TotalCountyLiqFuelEmisComm!B48</f>
        <v>Shasta</v>
      </c>
      <c r="F51">
        <f>TotalCountyLiqFuelEmisComm!C48</f>
        <v>34943</v>
      </c>
      <c r="G51" s="9">
        <f>TotalCountyLiqFuelEmisComm!D48</f>
        <v>0.003734211114640057</v>
      </c>
      <c r="H51" s="8">
        <f t="shared" si="11"/>
        <v>5.914506451829392</v>
      </c>
      <c r="I51" s="8">
        <f t="shared" si="11"/>
        <v>16.512394084885674</v>
      </c>
      <c r="J51" s="8">
        <f t="shared" si="11"/>
        <v>3.7614334078353644</v>
      </c>
      <c r="K51" s="8">
        <f t="shared" si="11"/>
        <v>1.3143693589087555</v>
      </c>
      <c r="L51" s="8">
        <f t="shared" si="11"/>
        <v>1.1159739805163447</v>
      </c>
      <c r="M51" s="8">
        <f t="shared" si="11"/>
        <v>1.3463284423243225</v>
      </c>
      <c r="N51" s="8">
        <f t="shared" si="11"/>
        <v>1.2311512114202765</v>
      </c>
    </row>
    <row r="52" spans="1:14" ht="12.75">
      <c r="A52" t="str">
        <f t="shared" si="8"/>
        <v>Commercial Distillate Oil Combustion</v>
      </c>
      <c r="B52" t="str">
        <f t="shared" si="9"/>
        <v>060-995-1220-0000 </v>
      </c>
      <c r="C52">
        <f t="shared" si="10"/>
        <v>47159</v>
      </c>
      <c r="D52">
        <f>TotalCountyLiqFuelEmisComm!A49</f>
        <v>91</v>
      </c>
      <c r="E52" t="str">
        <f>TotalCountyLiqFuelEmisComm!B49</f>
        <v>Sierra</v>
      </c>
      <c r="F52">
        <f>TotalCountyLiqFuelEmisComm!C49</f>
        <v>279</v>
      </c>
      <c r="G52" s="9">
        <f>TotalCountyLiqFuelEmisComm!D49</f>
        <v>2.981555393024571E-05</v>
      </c>
      <c r="H52" s="8">
        <f t="shared" si="11"/>
        <v>0.04722397332971984</v>
      </c>
      <c r="I52" s="8">
        <f t="shared" si="11"/>
        <v>0.13184208424242633</v>
      </c>
      <c r="J52" s="8">
        <f t="shared" si="11"/>
        <v>0.030032908473401444</v>
      </c>
      <c r="K52" s="8">
        <f t="shared" si="11"/>
        <v>0.010494492491644757</v>
      </c>
      <c r="L52" s="8">
        <f t="shared" si="11"/>
        <v>0.008910418125634895</v>
      </c>
      <c r="M52" s="8">
        <f t="shared" si="11"/>
        <v>0.010749667613212546</v>
      </c>
      <c r="N52" s="8">
        <f t="shared" si="11"/>
        <v>0.009830042869423265</v>
      </c>
    </row>
    <row r="53" spans="1:14" ht="12.75">
      <c r="A53" t="str">
        <f t="shared" si="8"/>
        <v>Commercial Distillate Oil Combustion</v>
      </c>
      <c r="B53" t="str">
        <f t="shared" si="9"/>
        <v>060-995-1220-0000 </v>
      </c>
      <c r="C53">
        <f t="shared" si="10"/>
        <v>47159</v>
      </c>
      <c r="D53">
        <f>TotalCountyLiqFuelEmisComm!A50</f>
        <v>93</v>
      </c>
      <c r="E53" t="str">
        <f>TotalCountyLiqFuelEmisComm!B50</f>
        <v>Siskiyou</v>
      </c>
      <c r="F53">
        <f>TotalCountyLiqFuelEmisComm!C50</f>
        <v>7120</v>
      </c>
      <c r="G53" s="9">
        <f>TotalCountyLiqFuelEmisComm!D50</f>
        <v>0.0007608843870370948</v>
      </c>
      <c r="H53" s="8">
        <f t="shared" si="11"/>
        <v>1.205142258450198</v>
      </c>
      <c r="I53" s="8">
        <f t="shared" si="11"/>
        <v>3.364572185684858</v>
      </c>
      <c r="J53" s="8">
        <f t="shared" si="11"/>
        <v>0.7664312126545458</v>
      </c>
      <c r="K53" s="8">
        <f t="shared" si="11"/>
        <v>0.26781643921329995</v>
      </c>
      <c r="L53" s="8">
        <f t="shared" si="11"/>
        <v>0.2273913156076002</v>
      </c>
      <c r="M53" s="8">
        <f t="shared" si="11"/>
        <v>0.2743284351472162</v>
      </c>
      <c r="N53" s="8">
        <f t="shared" si="11"/>
        <v>0.25085987537739657</v>
      </c>
    </row>
    <row r="54" spans="1:14" ht="12.75">
      <c r="A54" t="str">
        <f t="shared" si="8"/>
        <v>Commercial Distillate Oil Combustion</v>
      </c>
      <c r="B54" t="str">
        <f t="shared" si="9"/>
        <v>060-995-1220-0000 </v>
      </c>
      <c r="C54">
        <f t="shared" si="10"/>
        <v>47159</v>
      </c>
      <c r="D54">
        <f>TotalCountyLiqFuelEmisComm!A51</f>
        <v>95</v>
      </c>
      <c r="E54" t="str">
        <f>TotalCountyLiqFuelEmisComm!B51</f>
        <v>Solano</v>
      </c>
      <c r="F54">
        <f>TotalCountyLiqFuelEmisComm!C51</f>
        <v>67543</v>
      </c>
      <c r="G54" s="9">
        <f>TotalCountyLiqFuelEmisComm!D51</f>
        <v>0.007218035695736868</v>
      </c>
      <c r="H54" s="8">
        <f t="shared" si="11"/>
        <v>11.43243308462103</v>
      </c>
      <c r="I54" s="8">
        <f t="shared" si="11"/>
        <v>31.91759819349893</v>
      </c>
      <c r="J54" s="8">
        <f t="shared" si="11"/>
        <v>7.2706549713941</v>
      </c>
      <c r="K54" s="8">
        <f t="shared" si="11"/>
        <v>2.5406075496887524</v>
      </c>
      <c r="L54" s="8">
        <f t="shared" si="11"/>
        <v>2.1571196109668738</v>
      </c>
      <c r="M54" s="8">
        <f t="shared" si="11"/>
        <v>2.6023827942624194</v>
      </c>
      <c r="N54" s="8">
        <f t="shared" si="11"/>
        <v>2.379751202614536</v>
      </c>
    </row>
    <row r="55" spans="1:14" ht="12.75">
      <c r="A55" t="str">
        <f t="shared" si="8"/>
        <v>Commercial Distillate Oil Combustion</v>
      </c>
      <c r="B55" t="str">
        <f t="shared" si="9"/>
        <v>060-995-1220-0000 </v>
      </c>
      <c r="C55">
        <f t="shared" si="10"/>
        <v>47159</v>
      </c>
      <c r="D55">
        <f>TotalCountyLiqFuelEmisComm!A52</f>
        <v>97</v>
      </c>
      <c r="E55" t="str">
        <f>TotalCountyLiqFuelEmisComm!B52</f>
        <v>Sonoma</v>
      </c>
      <c r="F55">
        <f>TotalCountyLiqFuelEmisComm!C52</f>
        <v>116926</v>
      </c>
      <c r="G55" s="9">
        <f>TotalCountyLiqFuelEmisComm!D52</f>
        <v>0.012495388741390358</v>
      </c>
      <c r="H55" s="8">
        <f t="shared" si="11"/>
        <v>19.791076363981443</v>
      </c>
      <c r="I55" s="8">
        <f t="shared" si="11"/>
        <v>55.25364710440839</v>
      </c>
      <c r="J55" s="8">
        <f t="shared" si="11"/>
        <v>12.586479771186156</v>
      </c>
      <c r="K55" s="8">
        <f t="shared" si="11"/>
        <v>4.398132720709874</v>
      </c>
      <c r="L55" s="8">
        <f t="shared" si="11"/>
        <v>3.73426361920425</v>
      </c>
      <c r="M55" s="8">
        <f t="shared" si="11"/>
        <v>4.50507396180104</v>
      </c>
      <c r="N55" s="8">
        <f t="shared" si="11"/>
        <v>4.119668790502454</v>
      </c>
    </row>
    <row r="56" spans="1:14" ht="12.75">
      <c r="A56" t="str">
        <f t="shared" si="8"/>
        <v>Commercial Distillate Oil Combustion</v>
      </c>
      <c r="B56" t="str">
        <f t="shared" si="9"/>
        <v>060-995-1220-0000 </v>
      </c>
      <c r="C56">
        <f t="shared" si="10"/>
        <v>47159</v>
      </c>
      <c r="D56">
        <f>TotalCountyLiqFuelEmisComm!A53</f>
        <v>99</v>
      </c>
      <c r="E56" t="str">
        <f>TotalCountyLiqFuelEmisComm!B53</f>
        <v>Stanislaus</v>
      </c>
      <c r="F56">
        <f>TotalCountyLiqFuelEmisComm!C53</f>
        <v>80524</v>
      </c>
      <c r="G56" s="9">
        <f>TotalCountyLiqFuelEmisComm!D53</f>
        <v>0.008605260446878515</v>
      </c>
      <c r="H56" s="8">
        <f t="shared" si="11"/>
        <v>13.62961730610165</v>
      </c>
      <c r="I56" s="8">
        <f t="shared" si="11"/>
        <v>38.05179925282128</v>
      </c>
      <c r="J56" s="8">
        <f t="shared" si="11"/>
        <v>8.667992551656551</v>
      </c>
      <c r="K56" s="8">
        <f t="shared" si="11"/>
        <v>3.02888356056345</v>
      </c>
      <c r="L56" s="8">
        <f t="shared" si="11"/>
        <v>2.5716935811778647</v>
      </c>
      <c r="M56" s="8">
        <f t="shared" si="11"/>
        <v>3.1025313078362977</v>
      </c>
      <c r="N56" s="8">
        <f t="shared" si="11"/>
        <v>2.8371124445069498</v>
      </c>
    </row>
    <row r="57" spans="1:14" ht="12.75">
      <c r="A57" t="str">
        <f t="shared" si="8"/>
        <v>Commercial Distillate Oil Combustion</v>
      </c>
      <c r="B57" t="str">
        <f t="shared" si="9"/>
        <v>060-995-1220-0000 </v>
      </c>
      <c r="C57">
        <f t="shared" si="10"/>
        <v>47159</v>
      </c>
      <c r="D57">
        <f>TotalCountyLiqFuelEmisComm!A54</f>
        <v>101</v>
      </c>
      <c r="E57" t="str">
        <f>TotalCountyLiqFuelEmisComm!B54</f>
        <v>Sutter</v>
      </c>
      <c r="F57">
        <f>TotalCountyLiqFuelEmisComm!C54</f>
        <v>12768</v>
      </c>
      <c r="G57" s="9">
        <f>TotalCountyLiqFuelEmisComm!D54</f>
        <v>0.001364462339001352</v>
      </c>
      <c r="H57" s="8">
        <f aca="true" t="shared" si="12" ref="H57:N64">$G57*H$4</f>
        <v>2.1611315106590068</v>
      </c>
      <c r="I57" s="8">
        <f t="shared" si="12"/>
        <v>6.033547425115768</v>
      </c>
      <c r="J57" s="8">
        <f t="shared" si="12"/>
        <v>1.3744092307827587</v>
      </c>
      <c r="K57" s="8">
        <f t="shared" si="12"/>
        <v>0.4802640864993558</v>
      </c>
      <c r="L57" s="8">
        <f t="shared" si="12"/>
        <v>0.40777139293228076</v>
      </c>
      <c r="M57" s="8">
        <f t="shared" si="12"/>
        <v>0.49194177808422146</v>
      </c>
      <c r="N57" s="8">
        <f t="shared" si="12"/>
        <v>0.44985658550823027</v>
      </c>
    </row>
    <row r="58" spans="1:14" ht="12.75">
      <c r="A58" t="str">
        <f t="shared" si="8"/>
        <v>Commercial Distillate Oil Combustion</v>
      </c>
      <c r="B58" t="str">
        <f t="shared" si="9"/>
        <v>060-995-1220-0000 </v>
      </c>
      <c r="C58">
        <f t="shared" si="10"/>
        <v>47159</v>
      </c>
      <c r="D58">
        <f>TotalCountyLiqFuelEmisComm!A55</f>
        <v>103</v>
      </c>
      <c r="E58" t="str">
        <f>TotalCountyLiqFuelEmisComm!B55</f>
        <v>Tehama</v>
      </c>
      <c r="F58">
        <f>TotalCountyLiqFuelEmisComm!C55</f>
        <v>7500</v>
      </c>
      <c r="G58" s="9">
        <f>TotalCountyLiqFuelEmisComm!D55</f>
        <v>0.0008014933852216588</v>
      </c>
      <c r="H58" s="8">
        <f t="shared" si="12"/>
        <v>1.2694616486483827</v>
      </c>
      <c r="I58" s="8">
        <f t="shared" si="12"/>
        <v>3.544142049527589</v>
      </c>
      <c r="J58" s="8">
        <f t="shared" si="12"/>
        <v>0.807336249284985</v>
      </c>
      <c r="K58" s="8">
        <f t="shared" si="12"/>
        <v>0.28211001321625695</v>
      </c>
      <c r="L58" s="8">
        <f t="shared" si="12"/>
        <v>0.23952736896867996</v>
      </c>
      <c r="M58" s="8">
        <f t="shared" si="12"/>
        <v>0.2889695594949609</v>
      </c>
      <c r="N58" s="8">
        <f t="shared" si="12"/>
        <v>0.2642484642318082</v>
      </c>
    </row>
    <row r="59" spans="1:14" ht="12.75">
      <c r="A59" t="str">
        <f t="shared" si="8"/>
        <v>Commercial Distillate Oil Combustion</v>
      </c>
      <c r="B59" t="str">
        <f t="shared" si="9"/>
        <v>060-995-1220-0000 </v>
      </c>
      <c r="C59">
        <f t="shared" si="10"/>
        <v>47159</v>
      </c>
      <c r="D59">
        <f>TotalCountyLiqFuelEmisComm!A56</f>
        <v>105</v>
      </c>
      <c r="E59" t="str">
        <f>TotalCountyLiqFuelEmisComm!B56</f>
        <v>Trinity</v>
      </c>
      <c r="F59">
        <f>TotalCountyLiqFuelEmisComm!C56</f>
        <v>1143</v>
      </c>
      <c r="G59" s="9">
        <f>TotalCountyLiqFuelEmisComm!D56</f>
        <v>0.0001221475919077808</v>
      </c>
      <c r="H59" s="8">
        <f t="shared" si="12"/>
        <v>0.19346595525401353</v>
      </c>
      <c r="I59" s="8">
        <f t="shared" si="12"/>
        <v>0.5401272483480046</v>
      </c>
      <c r="J59" s="8">
        <f t="shared" si="12"/>
        <v>0.12303804439103172</v>
      </c>
      <c r="K59" s="8">
        <f t="shared" si="12"/>
        <v>0.04299356601415756</v>
      </c>
      <c r="L59" s="8">
        <f t="shared" si="12"/>
        <v>0.03650397103082683</v>
      </c>
      <c r="M59" s="8">
        <f t="shared" si="12"/>
        <v>0.044038960867032045</v>
      </c>
      <c r="N59" s="8">
        <f t="shared" si="12"/>
        <v>0.04027146594892757</v>
      </c>
    </row>
    <row r="60" spans="1:14" ht="12.75">
      <c r="A60" t="str">
        <f t="shared" si="8"/>
        <v>Commercial Distillate Oil Combustion</v>
      </c>
      <c r="B60" t="str">
        <f t="shared" si="9"/>
        <v>060-995-1220-0000 </v>
      </c>
      <c r="C60">
        <f t="shared" si="10"/>
        <v>47159</v>
      </c>
      <c r="D60">
        <f>TotalCountyLiqFuelEmisComm!A57</f>
        <v>107</v>
      </c>
      <c r="E60" t="str">
        <f>TotalCountyLiqFuelEmisComm!B57</f>
        <v>Tulare</v>
      </c>
      <c r="F60">
        <f>TotalCountyLiqFuelEmisComm!C57</f>
        <v>50797</v>
      </c>
      <c r="G60" s="9">
        <f>TotalCountyLiqFuelEmisComm!D57</f>
        <v>0.005428461265213947</v>
      </c>
      <c r="H60" s="8">
        <f t="shared" si="12"/>
        <v>8.59797911551892</v>
      </c>
      <c r="I60" s="8">
        <f t="shared" si="12"/>
        <v>24.004237825313727</v>
      </c>
      <c r="J60" s="8">
        <f t="shared" si="12"/>
        <v>5.468034593990584</v>
      </c>
      <c r="K60" s="8">
        <f t="shared" si="12"/>
        <v>1.9107123121794938</v>
      </c>
      <c r="L60" s="8">
        <f t="shared" si="12"/>
        <v>1.6223029015336048</v>
      </c>
      <c r="M60" s="8">
        <f t="shared" si="12"/>
        <v>1.9571715618220704</v>
      </c>
      <c r="N60" s="8">
        <f t="shared" si="12"/>
        <v>1.7897372316777547</v>
      </c>
    </row>
    <row r="61" spans="1:14" ht="12.75">
      <c r="A61" t="str">
        <f t="shared" si="8"/>
        <v>Commercial Distillate Oil Combustion</v>
      </c>
      <c r="B61" t="str">
        <f t="shared" si="9"/>
        <v>060-995-1220-0000 </v>
      </c>
      <c r="C61">
        <f t="shared" si="10"/>
        <v>47159</v>
      </c>
      <c r="D61">
        <f>TotalCountyLiqFuelEmisComm!A58</f>
        <v>109</v>
      </c>
      <c r="E61" t="str">
        <f>TotalCountyLiqFuelEmisComm!B58</f>
        <v>Tuolumne</v>
      </c>
      <c r="F61">
        <f>TotalCountyLiqFuelEmisComm!C58</f>
        <v>9782</v>
      </c>
      <c r="G61" s="9">
        <f>TotalCountyLiqFuelEmisComm!D58</f>
        <v>0.0010453611058984357</v>
      </c>
      <c r="H61" s="8">
        <f t="shared" si="12"/>
        <v>1.6557165129437976</v>
      </c>
      <c r="I61" s="8">
        <f t="shared" si="12"/>
        <v>4.622506337130518</v>
      </c>
      <c r="J61" s="8">
        <f t="shared" si="12"/>
        <v>1.0529817587340966</v>
      </c>
      <c r="K61" s="8">
        <f t="shared" si="12"/>
        <v>0.3679466865708568</v>
      </c>
      <c r="L61" s="8">
        <f t="shared" si="12"/>
        <v>0.312407563100217</v>
      </c>
      <c r="M61" s="8">
        <f t="shared" si="12"/>
        <v>0.37689336413062774</v>
      </c>
      <c r="N61" s="8">
        <f t="shared" si="12"/>
        <v>0.3446504636154064</v>
      </c>
    </row>
    <row r="62" spans="1:14" ht="12.75">
      <c r="A62" t="str">
        <f t="shared" si="8"/>
        <v>Commercial Distillate Oil Combustion</v>
      </c>
      <c r="B62" t="str">
        <f t="shared" si="9"/>
        <v>060-995-1220-0000 </v>
      </c>
      <c r="C62">
        <f t="shared" si="10"/>
        <v>47159</v>
      </c>
      <c r="D62">
        <f>TotalCountyLiqFuelEmisComm!A59</f>
        <v>111</v>
      </c>
      <c r="E62" t="str">
        <f>TotalCountyLiqFuelEmisComm!B59</f>
        <v>Ventura</v>
      </c>
      <c r="F62">
        <f>TotalCountyLiqFuelEmisComm!C59</f>
        <v>171557</v>
      </c>
      <c r="G62" s="9">
        <f>TotalCountyLiqFuelEmisComm!D59</f>
        <v>0.018333573425129618</v>
      </c>
      <c r="H62" s="8">
        <f t="shared" si="12"/>
        <v>29.038004274289413</v>
      </c>
      <c r="I62" s="8">
        <f t="shared" si="12"/>
        <v>81.06965034544062</v>
      </c>
      <c r="J62" s="8">
        <f t="shared" si="12"/>
        <v>18.467224655811226</v>
      </c>
      <c r="K62" s="8">
        <f t="shared" si="12"/>
        <v>6.453059671645519</v>
      </c>
      <c r="L62" s="8">
        <f t="shared" si="12"/>
        <v>5.479012911754644</v>
      </c>
      <c r="M62" s="8">
        <f t="shared" si="12"/>
        <v>6.609966762436935</v>
      </c>
      <c r="N62" s="8">
        <f t="shared" si="12"/>
        <v>6.044489837095509</v>
      </c>
    </row>
    <row r="63" spans="1:14" ht="12.75">
      <c r="A63" t="str">
        <f aca="true" t="shared" si="13" ref="A63:C64">A62</f>
        <v>Commercial Distillate Oil Combustion</v>
      </c>
      <c r="B63" t="str">
        <f t="shared" si="13"/>
        <v>060-995-1220-0000 </v>
      </c>
      <c r="C63">
        <f t="shared" si="13"/>
        <v>47159</v>
      </c>
      <c r="D63">
        <f>TotalCountyLiqFuelEmisComm!A60</f>
        <v>113</v>
      </c>
      <c r="E63" t="str">
        <f>TotalCountyLiqFuelEmisComm!B60</f>
        <v>Yolo</v>
      </c>
      <c r="F63">
        <f>TotalCountyLiqFuelEmisComm!C60</f>
        <v>41530</v>
      </c>
      <c r="G63" s="9">
        <f>TotalCountyLiqFuelEmisComm!D60</f>
        <v>0.0044381360384340655</v>
      </c>
      <c r="H63" s="8">
        <f t="shared" si="12"/>
        <v>7.029432302448978</v>
      </c>
      <c r="I63" s="8">
        <f t="shared" si="12"/>
        <v>19.625095908917437</v>
      </c>
      <c r="J63" s="8">
        <f t="shared" si="12"/>
        <v>4.470489924374057</v>
      </c>
      <c r="K63" s="8">
        <f t="shared" si="12"/>
        <v>1.5621371798494867</v>
      </c>
      <c r="L63" s="8">
        <f t="shared" si="12"/>
        <v>1.3263428844359038</v>
      </c>
      <c r="M63" s="8">
        <f t="shared" si="12"/>
        <v>1.600120774110097</v>
      </c>
      <c r="N63" s="8">
        <f t="shared" si="12"/>
        <v>1.4632318292729325</v>
      </c>
    </row>
    <row r="64" spans="1:14" ht="12.75">
      <c r="A64" t="str">
        <f t="shared" si="13"/>
        <v>Commercial Distillate Oil Combustion</v>
      </c>
      <c r="B64" t="str">
        <f t="shared" si="13"/>
        <v>060-995-1220-0000 </v>
      </c>
      <c r="C64">
        <f t="shared" si="13"/>
        <v>47159</v>
      </c>
      <c r="D64">
        <f>TotalCountyLiqFuelEmisComm!A61</f>
        <v>115</v>
      </c>
      <c r="E64" t="str">
        <f>TotalCountyLiqFuelEmisComm!B61</f>
        <v>Yuba</v>
      </c>
      <c r="F64">
        <f>TotalCountyLiqFuelEmisComm!C61</f>
        <v>6650</v>
      </c>
      <c r="G64" s="9">
        <f>TotalCountyLiqFuelEmisComm!D61</f>
        <v>0.0007106574682298708</v>
      </c>
      <c r="H64" s="8">
        <f t="shared" si="12"/>
        <v>1.1255893284682328</v>
      </c>
      <c r="I64" s="8">
        <f t="shared" si="12"/>
        <v>3.1424726172477957</v>
      </c>
      <c r="J64" s="8">
        <f t="shared" si="12"/>
        <v>0.7158381410326867</v>
      </c>
      <c r="K64" s="8">
        <f t="shared" si="12"/>
        <v>0.2501375450517478</v>
      </c>
      <c r="L64" s="8">
        <f t="shared" si="12"/>
        <v>0.21238093381889622</v>
      </c>
      <c r="M64" s="8">
        <f t="shared" si="12"/>
        <v>0.256219676085532</v>
      </c>
      <c r="N64" s="8">
        <f t="shared" si="12"/>
        <v>0.23430030495220325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2" max="2" width="17.57421875" style="0" bestFit="1" customWidth="1"/>
    <col min="3" max="3" width="6.140625" style="0" bestFit="1" customWidth="1"/>
    <col min="4" max="4" width="11.7109375" style="0" bestFit="1" customWidth="1"/>
    <col min="5" max="5" width="14.8515625" style="0" bestFit="1" customWidth="1"/>
    <col min="6" max="6" width="19.57421875" style="0" customWidth="1"/>
    <col min="7" max="7" width="9.28125" style="0" bestFit="1" customWidth="1"/>
    <col min="8" max="8" width="6.57421875" style="0" customWidth="1"/>
    <col min="9" max="9" width="8.7109375" style="0" bestFit="1" customWidth="1"/>
    <col min="10" max="10" width="7.7109375" style="0" bestFit="1" customWidth="1"/>
    <col min="11" max="14" width="6.7109375" style="0" bestFit="1" customWidth="1"/>
  </cols>
  <sheetData>
    <row r="1" ht="12.75">
      <c r="A1" t="s">
        <v>176</v>
      </c>
    </row>
    <row r="2" ht="12.75">
      <c r="H2" t="s">
        <v>29</v>
      </c>
    </row>
    <row r="3" spans="4:14" ht="12.75">
      <c r="D3" t="s">
        <v>31</v>
      </c>
      <c r="E3" t="s">
        <v>49</v>
      </c>
      <c r="F3" t="s">
        <v>50</v>
      </c>
      <c r="H3" t="s">
        <v>16</v>
      </c>
      <c r="I3" t="s">
        <v>1</v>
      </c>
      <c r="J3" t="s">
        <v>2</v>
      </c>
      <c r="K3" t="s">
        <v>3</v>
      </c>
      <c r="L3" t="s">
        <v>4</v>
      </c>
      <c r="M3" t="s">
        <v>30</v>
      </c>
      <c r="N3" t="s">
        <v>6</v>
      </c>
    </row>
    <row r="4" spans="4:14" ht="12.75">
      <c r="D4" t="str">
        <f>StateLiquidFuels!A60</f>
        <v>Commercial Residual Oil Combustion</v>
      </c>
      <c r="E4" t="str">
        <f>StateLiquidFuels!B60</f>
        <v>060-995-1500-0000 </v>
      </c>
      <c r="F4">
        <f>StateLiquidFuels!C60</f>
        <v>47183</v>
      </c>
      <c r="H4">
        <f>StateLiquidFuels!E60</f>
        <v>0</v>
      </c>
      <c r="I4">
        <f>StateLiquidFuels!F60</f>
        <v>0</v>
      </c>
      <c r="J4">
        <f>StateLiquidFuels!G60</f>
        <v>0</v>
      </c>
      <c r="K4">
        <f>StateLiquidFuels!H60</f>
        <v>0</v>
      </c>
      <c r="L4">
        <f>StateLiquidFuels!I60</f>
        <v>0</v>
      </c>
      <c r="M4">
        <f>StateLiquidFuels!J60</f>
        <v>0</v>
      </c>
      <c r="N4">
        <f>StateLiquidFuels!K60</f>
        <v>0</v>
      </c>
    </row>
    <row r="6" spans="1:7" ht="37.5" customHeight="1">
      <c r="A6" t="str">
        <f aca="true" t="shared" si="0" ref="A6:C7">D3</f>
        <v>By EIC Code</v>
      </c>
      <c r="B6" t="str">
        <f t="shared" si="0"/>
        <v>EIC</v>
      </c>
      <c r="C6" t="str">
        <f t="shared" si="0"/>
        <v>CES</v>
      </c>
      <c r="D6" t="str">
        <f>TotalCountyLiqFuelEmisComm!A3</f>
        <v>County FIPS</v>
      </c>
      <c r="E6" t="str">
        <f>TotalCountyLiqFuelEmisComm!B3</f>
        <v>Area Name</v>
      </c>
      <c r="F6" s="4" t="str">
        <f>TotalCountyLiqFuelEmisComm!C3</f>
        <v>Number of Employees for week including March 12, 1999</v>
      </c>
      <c r="G6" t="str">
        <f>TotalCountyLiqFuelEmisComm!D3</f>
        <v>Proportion</v>
      </c>
    </row>
    <row r="7" spans="1:14" ht="12.75">
      <c r="A7" t="str">
        <f>D4</f>
        <v>Commercial Residual Oil Combustion</v>
      </c>
      <c r="B7" t="str">
        <f t="shared" si="0"/>
        <v>060-995-1500-0000 </v>
      </c>
      <c r="C7">
        <f t="shared" si="0"/>
        <v>47183</v>
      </c>
      <c r="D7">
        <f>TotalCountyLiqFuelEmisComm!A4</f>
        <v>1</v>
      </c>
      <c r="E7" t="str">
        <f>TotalCountyLiqFuelEmisComm!B4</f>
        <v>Alameda</v>
      </c>
      <c r="F7">
        <f>TotalCountyLiqFuelEmisComm!C4</f>
        <v>452030</v>
      </c>
      <c r="G7" s="9">
        <f>TotalCountyLiqFuelEmisComm!D4</f>
        <v>0.04830654065623286</v>
      </c>
      <c r="H7" s="8">
        <f aca="true" t="shared" si="1" ref="H7:N16">$G7*H$4</f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</row>
    <row r="8" spans="1:14" ht="12.75">
      <c r="A8" t="str">
        <f>D4</f>
        <v>Commercial Residual Oil Combustion</v>
      </c>
      <c r="B8" t="str">
        <f>E4</f>
        <v>060-995-1500-0000 </v>
      </c>
      <c r="C8">
        <f>F4</f>
        <v>47183</v>
      </c>
      <c r="D8">
        <f>TotalCountyLiqFuelEmisComm!A5</f>
        <v>3</v>
      </c>
      <c r="E8" t="str">
        <f>TotalCountyLiqFuelEmisComm!B5</f>
        <v>Alpine</v>
      </c>
      <c r="F8">
        <f>TotalCountyLiqFuelEmisComm!C5</f>
        <v>460</v>
      </c>
      <c r="G8" s="9">
        <f>TotalCountyLiqFuelEmisComm!D5</f>
        <v>4.915826096026175E-05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</row>
    <row r="9" spans="1:14" ht="12.75">
      <c r="A9" t="str">
        <f>A7</f>
        <v>Commercial Residual Oil Combustion</v>
      </c>
      <c r="B9" t="str">
        <f>B7</f>
        <v>060-995-1500-0000 </v>
      </c>
      <c r="C9">
        <f>C7</f>
        <v>47183</v>
      </c>
      <c r="D9">
        <f>TotalCountyLiqFuelEmisComm!A6</f>
        <v>5</v>
      </c>
      <c r="E9" t="str">
        <f>TotalCountyLiqFuelEmisComm!B6</f>
        <v>Amador</v>
      </c>
      <c r="F9">
        <f>TotalCountyLiqFuelEmisComm!C6</f>
        <v>5678</v>
      </c>
      <c r="G9" s="9">
        <f>TotalCountyLiqFuelEmisComm!D6</f>
        <v>0.0006067839255051438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</row>
    <row r="10" spans="1:14" ht="12.75">
      <c r="A10" t="str">
        <f aca="true" t="shared" si="2" ref="A10:A41">A9</f>
        <v>Commercial Residual Oil Combustion</v>
      </c>
      <c r="B10" t="str">
        <f aca="true" t="shared" si="3" ref="B10:B41">B9</f>
        <v>060-995-1500-0000 </v>
      </c>
      <c r="C10">
        <f aca="true" t="shared" si="4" ref="C10:C41">C9</f>
        <v>47183</v>
      </c>
      <c r="D10">
        <f>TotalCountyLiqFuelEmisComm!A7</f>
        <v>7</v>
      </c>
      <c r="E10" t="str">
        <f>TotalCountyLiqFuelEmisComm!B7</f>
        <v>Butte</v>
      </c>
      <c r="F10">
        <f>TotalCountyLiqFuelEmisComm!C7</f>
        <v>43182</v>
      </c>
      <c r="G10" s="9">
        <f>TotalCountyLiqFuelEmisComm!D7</f>
        <v>0.004614678314752223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</row>
    <row r="11" spans="1:14" ht="12.75">
      <c r="A11" t="str">
        <f t="shared" si="2"/>
        <v>Commercial Residual Oil Combustion</v>
      </c>
      <c r="B11" t="str">
        <f t="shared" si="3"/>
        <v>060-995-1500-0000 </v>
      </c>
      <c r="C11">
        <f t="shared" si="4"/>
        <v>47183</v>
      </c>
      <c r="D11">
        <f>TotalCountyLiqFuelEmisComm!A8</f>
        <v>9</v>
      </c>
      <c r="E11" t="str">
        <f>TotalCountyLiqFuelEmisComm!B8</f>
        <v>Calaveras</v>
      </c>
      <c r="F11">
        <f>TotalCountyLiqFuelEmisComm!C8</f>
        <v>4151</v>
      </c>
      <c r="G11" s="9">
        <f>TotalCountyLiqFuelEmisComm!D8</f>
        <v>0.0004435998722740141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</row>
    <row r="12" spans="1:14" ht="12.75">
      <c r="A12" t="str">
        <f t="shared" si="2"/>
        <v>Commercial Residual Oil Combustion</v>
      </c>
      <c r="B12" t="str">
        <f t="shared" si="3"/>
        <v>060-995-1500-0000 </v>
      </c>
      <c r="C12">
        <f t="shared" si="4"/>
        <v>47183</v>
      </c>
      <c r="D12">
        <f>TotalCountyLiqFuelEmisComm!A9</f>
        <v>11</v>
      </c>
      <c r="E12" t="str">
        <f>TotalCountyLiqFuelEmisComm!B9</f>
        <v>Colusa</v>
      </c>
      <c r="F12">
        <f>TotalCountyLiqFuelEmisComm!C9</f>
        <v>2258</v>
      </c>
      <c r="G12" s="9">
        <f>TotalCountyLiqFuelEmisComm!D9</f>
        <v>0.00024130294184406743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 t="shared" si="1"/>
        <v>0</v>
      </c>
    </row>
    <row r="13" spans="1:14" ht="12.75">
      <c r="A13" t="str">
        <f t="shared" si="2"/>
        <v>Commercial Residual Oil Combustion</v>
      </c>
      <c r="B13" t="str">
        <f t="shared" si="3"/>
        <v>060-995-1500-0000 </v>
      </c>
      <c r="C13">
        <f t="shared" si="4"/>
        <v>47183</v>
      </c>
      <c r="D13">
        <f>TotalCountyLiqFuelEmisComm!A10</f>
        <v>13</v>
      </c>
      <c r="E13" t="str">
        <f>TotalCountyLiqFuelEmisComm!B10</f>
        <v>Contra Costa</v>
      </c>
      <c r="F13">
        <f>TotalCountyLiqFuelEmisComm!C10</f>
        <v>250885</v>
      </c>
      <c r="G13" s="9">
        <f>TotalCountyLiqFuelEmisComm!D10</f>
        <v>0.026811022393511453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ht="12.75">
      <c r="A14" t="str">
        <f t="shared" si="2"/>
        <v>Commercial Residual Oil Combustion</v>
      </c>
      <c r="B14" t="str">
        <f t="shared" si="3"/>
        <v>060-995-1500-0000 </v>
      </c>
      <c r="C14">
        <f t="shared" si="4"/>
        <v>47183</v>
      </c>
      <c r="D14">
        <f>TotalCountyLiqFuelEmisComm!A11</f>
        <v>15</v>
      </c>
      <c r="E14" t="str">
        <f>TotalCountyLiqFuelEmisComm!B11</f>
        <v>Del Norte</v>
      </c>
      <c r="F14">
        <f>TotalCountyLiqFuelEmisComm!C11</f>
        <v>3722</v>
      </c>
      <c r="G14" s="9">
        <f>TotalCountyLiqFuelEmisComm!D11</f>
        <v>0.00039775445063933526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</row>
    <row r="15" spans="1:14" ht="12.75">
      <c r="A15" t="str">
        <f t="shared" si="2"/>
        <v>Commercial Residual Oil Combustion</v>
      </c>
      <c r="B15" t="str">
        <f t="shared" si="3"/>
        <v>060-995-1500-0000 </v>
      </c>
      <c r="C15">
        <f t="shared" si="4"/>
        <v>47183</v>
      </c>
      <c r="D15">
        <f>TotalCountyLiqFuelEmisComm!A12</f>
        <v>17</v>
      </c>
      <c r="E15" t="str">
        <f>TotalCountyLiqFuelEmisComm!B12</f>
        <v>El Dorado</v>
      </c>
      <c r="F15">
        <f>TotalCountyLiqFuelEmisComm!C12</f>
        <v>29564</v>
      </c>
      <c r="G15" s="9">
        <f>TotalCountyLiqFuelEmisComm!D12</f>
        <v>0.003159380058759083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</row>
    <row r="16" spans="1:14" ht="12.75">
      <c r="A16" t="str">
        <f t="shared" si="2"/>
        <v>Commercial Residual Oil Combustion</v>
      </c>
      <c r="B16" t="str">
        <f t="shared" si="3"/>
        <v>060-995-1500-0000 </v>
      </c>
      <c r="C16">
        <f t="shared" si="4"/>
        <v>47183</v>
      </c>
      <c r="D16">
        <f>TotalCountyLiqFuelEmisComm!A13</f>
        <v>19</v>
      </c>
      <c r="E16" t="str">
        <f>TotalCountyLiqFuelEmisComm!B13</f>
        <v>Fresno</v>
      </c>
      <c r="F16">
        <f>TotalCountyLiqFuelEmisComm!C13</f>
        <v>154720</v>
      </c>
      <c r="G16" s="9">
        <f>TotalCountyLiqFuelEmisComm!D13</f>
        <v>0.01653427420819934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</row>
    <row r="17" spans="1:14" ht="12.75">
      <c r="A17" t="str">
        <f t="shared" si="2"/>
        <v>Commercial Residual Oil Combustion</v>
      </c>
      <c r="B17" t="str">
        <f t="shared" si="3"/>
        <v>060-995-1500-0000 </v>
      </c>
      <c r="C17">
        <f t="shared" si="4"/>
        <v>47183</v>
      </c>
      <c r="D17">
        <f>TotalCountyLiqFuelEmisComm!A14</f>
        <v>21</v>
      </c>
      <c r="E17" t="str">
        <f>TotalCountyLiqFuelEmisComm!B14</f>
        <v>Glenn</v>
      </c>
      <c r="F17">
        <f>TotalCountyLiqFuelEmisComm!C14</f>
        <v>2516</v>
      </c>
      <c r="G17" s="9">
        <f>TotalCountyLiqFuelEmisComm!D14</f>
        <v>0.0002688743142956925</v>
      </c>
      <c r="H17" s="8">
        <f aca="true" t="shared" si="5" ref="H17:N26">$G17*H$4</f>
        <v>0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8">
        <f t="shared" si="5"/>
        <v>0</v>
      </c>
    </row>
    <row r="18" spans="1:14" ht="12.75">
      <c r="A18" t="str">
        <f t="shared" si="2"/>
        <v>Commercial Residual Oil Combustion</v>
      </c>
      <c r="B18" t="str">
        <f t="shared" si="3"/>
        <v>060-995-1500-0000 </v>
      </c>
      <c r="C18">
        <f t="shared" si="4"/>
        <v>47183</v>
      </c>
      <c r="D18">
        <f>TotalCountyLiqFuelEmisComm!A15</f>
        <v>23</v>
      </c>
      <c r="E18" t="str">
        <f>TotalCountyLiqFuelEmisComm!B15</f>
        <v>Humboldt</v>
      </c>
      <c r="F18">
        <f>TotalCountyLiqFuelEmisComm!C15</f>
        <v>27681</v>
      </c>
      <c r="G18" s="9">
        <f>TotalCountyLiqFuelEmisComm!D15</f>
        <v>0.0029581517861760986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</row>
    <row r="19" spans="1:14" ht="12.75">
      <c r="A19" t="str">
        <f t="shared" si="2"/>
        <v>Commercial Residual Oil Combustion</v>
      </c>
      <c r="B19" t="str">
        <f t="shared" si="3"/>
        <v>060-995-1500-0000 </v>
      </c>
      <c r="C19">
        <f t="shared" si="4"/>
        <v>47183</v>
      </c>
      <c r="D19">
        <f>TotalCountyLiqFuelEmisComm!A16</f>
        <v>25</v>
      </c>
      <c r="E19" t="str">
        <f>TotalCountyLiqFuelEmisComm!B16</f>
        <v>Imperial</v>
      </c>
      <c r="F19">
        <f>TotalCountyLiqFuelEmisComm!C16</f>
        <v>18456</v>
      </c>
      <c r="G19" s="9">
        <f>TotalCountyLiqFuelEmisComm!D16</f>
        <v>0.001972314922353458</v>
      </c>
      <c r="H19" s="8">
        <f t="shared" si="5"/>
        <v>0</v>
      </c>
      <c r="I19" s="8">
        <f t="shared" si="5"/>
        <v>0</v>
      </c>
      <c r="J19" s="8">
        <f t="shared" si="5"/>
        <v>0</v>
      </c>
      <c r="K19" s="8">
        <f t="shared" si="5"/>
        <v>0</v>
      </c>
      <c r="L19" s="8">
        <f t="shared" si="5"/>
        <v>0</v>
      </c>
      <c r="M19" s="8">
        <f t="shared" si="5"/>
        <v>0</v>
      </c>
      <c r="N19" s="8">
        <f t="shared" si="5"/>
        <v>0</v>
      </c>
    </row>
    <row r="20" spans="1:14" ht="12.75">
      <c r="A20" t="str">
        <f t="shared" si="2"/>
        <v>Commercial Residual Oil Combustion</v>
      </c>
      <c r="B20" t="str">
        <f t="shared" si="3"/>
        <v>060-995-1500-0000 </v>
      </c>
      <c r="C20">
        <f t="shared" si="4"/>
        <v>47183</v>
      </c>
      <c r="D20">
        <f>TotalCountyLiqFuelEmisComm!A17</f>
        <v>27</v>
      </c>
      <c r="E20" t="str">
        <f>TotalCountyLiqFuelEmisComm!B17</f>
        <v>Inyo</v>
      </c>
      <c r="F20">
        <f>TotalCountyLiqFuelEmisComm!C17</f>
        <v>5540</v>
      </c>
      <c r="G20" s="9">
        <f>TotalCountyLiqFuelEmisComm!D17</f>
        <v>0.0005920364472170653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</row>
    <row r="21" spans="1:14" ht="12.75">
      <c r="A21" t="str">
        <f t="shared" si="2"/>
        <v>Commercial Residual Oil Combustion</v>
      </c>
      <c r="B21" t="str">
        <f t="shared" si="3"/>
        <v>060-995-1500-0000 </v>
      </c>
      <c r="C21">
        <f t="shared" si="4"/>
        <v>47183</v>
      </c>
      <c r="D21">
        <f>TotalCountyLiqFuelEmisComm!A18</f>
        <v>29</v>
      </c>
      <c r="E21" t="str">
        <f>TotalCountyLiqFuelEmisComm!B18</f>
        <v>Kern</v>
      </c>
      <c r="F21">
        <f>TotalCountyLiqFuelEmisComm!C18</f>
        <v>110162</v>
      </c>
      <c r="G21" s="9">
        <f>TotalCountyLiqFuelEmisComm!D18</f>
        <v>0.011772548573705117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</row>
    <row r="22" spans="1:14" ht="12.75">
      <c r="A22" t="str">
        <f t="shared" si="2"/>
        <v>Commercial Residual Oil Combustion</v>
      </c>
      <c r="B22" t="str">
        <f t="shared" si="3"/>
        <v>060-995-1500-0000 </v>
      </c>
      <c r="C22">
        <f t="shared" si="4"/>
        <v>47183</v>
      </c>
      <c r="D22">
        <f>TotalCountyLiqFuelEmisComm!A19</f>
        <v>31</v>
      </c>
      <c r="E22" t="str">
        <f>TotalCountyLiqFuelEmisComm!B19</f>
        <v>Kings</v>
      </c>
      <c r="F22">
        <f>TotalCountyLiqFuelEmisComm!C19</f>
        <v>12863</v>
      </c>
      <c r="G22" s="9">
        <f>TotalCountyLiqFuelEmisComm!D19</f>
        <v>0.001374614588547493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8">
        <f t="shared" si="5"/>
        <v>0</v>
      </c>
      <c r="N22" s="8">
        <f t="shared" si="5"/>
        <v>0</v>
      </c>
    </row>
    <row r="23" spans="1:14" ht="12.75">
      <c r="A23" t="str">
        <f t="shared" si="2"/>
        <v>Commercial Residual Oil Combustion</v>
      </c>
      <c r="B23" t="str">
        <f t="shared" si="3"/>
        <v>060-995-1500-0000 </v>
      </c>
      <c r="C23">
        <f t="shared" si="4"/>
        <v>47183</v>
      </c>
      <c r="D23">
        <f>TotalCountyLiqFuelEmisComm!A20</f>
        <v>33</v>
      </c>
      <c r="E23" t="str">
        <f>TotalCountyLiqFuelEmisComm!B20</f>
        <v>Lake</v>
      </c>
      <c r="F23">
        <f>TotalCountyLiqFuelEmisComm!C20</f>
        <v>7690</v>
      </c>
      <c r="G23" s="9">
        <f>TotalCountyLiqFuelEmisComm!D20</f>
        <v>0.0008217978843139408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8">
        <f t="shared" si="5"/>
        <v>0</v>
      </c>
      <c r="L23" s="8">
        <f t="shared" si="5"/>
        <v>0</v>
      </c>
      <c r="M23" s="8">
        <f t="shared" si="5"/>
        <v>0</v>
      </c>
      <c r="N23" s="8">
        <f t="shared" si="5"/>
        <v>0</v>
      </c>
    </row>
    <row r="24" spans="1:14" ht="12.75">
      <c r="A24" t="str">
        <f t="shared" si="2"/>
        <v>Commercial Residual Oil Combustion</v>
      </c>
      <c r="B24" t="str">
        <f t="shared" si="3"/>
        <v>060-995-1500-0000 </v>
      </c>
      <c r="C24">
        <f t="shared" si="4"/>
        <v>47183</v>
      </c>
      <c r="D24">
        <f>TotalCountyLiqFuelEmisComm!A21</f>
        <v>35</v>
      </c>
      <c r="E24" t="str">
        <f>TotalCountyLiqFuelEmisComm!B21</f>
        <v>Lassen</v>
      </c>
      <c r="F24">
        <f>TotalCountyLiqFuelEmisComm!C21</f>
        <v>3261</v>
      </c>
      <c r="G24" s="9">
        <f>TotalCountyLiqFuelEmisComm!D21</f>
        <v>0.00034848932389437725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8">
        <f t="shared" si="5"/>
        <v>0</v>
      </c>
      <c r="N24" s="8">
        <f t="shared" si="5"/>
        <v>0</v>
      </c>
    </row>
    <row r="25" spans="1:14" ht="12.75">
      <c r="A25" t="str">
        <f t="shared" si="2"/>
        <v>Commercial Residual Oil Combustion</v>
      </c>
      <c r="B25" t="str">
        <f t="shared" si="3"/>
        <v>060-995-1500-0000 </v>
      </c>
      <c r="C25">
        <f t="shared" si="4"/>
        <v>47183</v>
      </c>
      <c r="D25">
        <f>TotalCountyLiqFuelEmisComm!A22</f>
        <v>37</v>
      </c>
      <c r="E25" t="str">
        <f>TotalCountyLiqFuelEmisComm!B22</f>
        <v>Los Angeles</v>
      </c>
      <c r="F25">
        <f>TotalCountyLiqFuelEmisComm!C22</f>
        <v>2836373</v>
      </c>
      <c r="G25" s="9">
        <f>TotalCountyLiqFuelEmisComm!D22</f>
        <v>0.303111226336175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8">
        <f t="shared" si="5"/>
        <v>0</v>
      </c>
      <c r="N25" s="8">
        <f t="shared" si="5"/>
        <v>0</v>
      </c>
    </row>
    <row r="26" spans="1:14" ht="12.75">
      <c r="A26" t="str">
        <f t="shared" si="2"/>
        <v>Commercial Residual Oil Combustion</v>
      </c>
      <c r="B26" t="str">
        <f t="shared" si="3"/>
        <v>060-995-1500-0000 </v>
      </c>
      <c r="C26">
        <f t="shared" si="4"/>
        <v>47183</v>
      </c>
      <c r="D26">
        <f>TotalCountyLiqFuelEmisComm!A23</f>
        <v>39</v>
      </c>
      <c r="E26" t="str">
        <f>TotalCountyLiqFuelEmisComm!B23</f>
        <v>Madera</v>
      </c>
      <c r="F26">
        <f>TotalCountyLiqFuelEmisComm!C23</f>
        <v>16918</v>
      </c>
      <c r="G26" s="9">
        <f>TotalCountyLiqFuelEmisComm!D23</f>
        <v>0.00180795534549067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</row>
    <row r="27" spans="1:14" ht="12.75">
      <c r="A27" t="str">
        <f t="shared" si="2"/>
        <v>Commercial Residual Oil Combustion</v>
      </c>
      <c r="B27" t="str">
        <f t="shared" si="3"/>
        <v>060-995-1500-0000 </v>
      </c>
      <c r="C27">
        <f t="shared" si="4"/>
        <v>47183</v>
      </c>
      <c r="D27">
        <f>TotalCountyLiqFuelEmisComm!A24</f>
        <v>41</v>
      </c>
      <c r="E27" t="str">
        <f>TotalCountyLiqFuelEmisComm!B24</f>
        <v>Marin</v>
      </c>
      <c r="F27">
        <f>TotalCountyLiqFuelEmisComm!C24</f>
        <v>88032</v>
      </c>
      <c r="G27" s="9">
        <f>TotalCountyLiqFuelEmisComm!D24</f>
        <v>0.009407608758377744</v>
      </c>
      <c r="H27" s="8">
        <f aca="true" t="shared" si="6" ref="H27:N36">$G27*H$4</f>
        <v>0</v>
      </c>
      <c r="I27" s="8">
        <f t="shared" si="6"/>
        <v>0</v>
      </c>
      <c r="J27" s="8">
        <f t="shared" si="6"/>
        <v>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</row>
    <row r="28" spans="1:14" ht="12.75">
      <c r="A28" t="str">
        <f t="shared" si="2"/>
        <v>Commercial Residual Oil Combustion</v>
      </c>
      <c r="B28" t="str">
        <f t="shared" si="3"/>
        <v>060-995-1500-0000 </v>
      </c>
      <c r="C28">
        <f t="shared" si="4"/>
        <v>47183</v>
      </c>
      <c r="D28">
        <f>TotalCountyLiqFuelEmisComm!A25</f>
        <v>43</v>
      </c>
      <c r="E28" t="str">
        <f>TotalCountyLiqFuelEmisComm!B25</f>
        <v>Mariposa</v>
      </c>
      <c r="F28">
        <f>TotalCountyLiqFuelEmisComm!C25</f>
        <v>2718</v>
      </c>
      <c r="G28" s="9">
        <f>TotalCountyLiqFuelEmisComm!D25</f>
        <v>0.00029046120280432915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0</v>
      </c>
    </row>
    <row r="29" spans="1:14" ht="12.75">
      <c r="A29" t="str">
        <f t="shared" si="2"/>
        <v>Commercial Residual Oil Combustion</v>
      </c>
      <c r="B29" t="str">
        <f t="shared" si="3"/>
        <v>060-995-1500-0000 </v>
      </c>
      <c r="C29">
        <f t="shared" si="4"/>
        <v>47183</v>
      </c>
      <c r="D29">
        <f>TotalCountyLiqFuelEmisComm!A26</f>
        <v>45</v>
      </c>
      <c r="E29" t="str">
        <f>TotalCountyLiqFuelEmisComm!B26</f>
        <v>Mendocino</v>
      </c>
      <c r="F29">
        <f>TotalCountyLiqFuelEmisComm!C26</f>
        <v>17668</v>
      </c>
      <c r="G29" s="9">
        <f>TotalCountyLiqFuelEmisComm!D26</f>
        <v>0.0018881046840128358</v>
      </c>
      <c r="H29" s="8">
        <f t="shared" si="6"/>
        <v>0</v>
      </c>
      <c r="I29" s="8">
        <f t="shared" si="6"/>
        <v>0</v>
      </c>
      <c r="J29" s="8">
        <f t="shared" si="6"/>
        <v>0</v>
      </c>
      <c r="K29" s="8">
        <f t="shared" si="6"/>
        <v>0</v>
      </c>
      <c r="L29" s="8">
        <f t="shared" si="6"/>
        <v>0</v>
      </c>
      <c r="M29" s="8">
        <f t="shared" si="6"/>
        <v>0</v>
      </c>
      <c r="N29" s="8">
        <f t="shared" si="6"/>
        <v>0</v>
      </c>
    </row>
    <row r="30" spans="1:14" ht="12.75">
      <c r="A30" t="str">
        <f t="shared" si="2"/>
        <v>Commercial Residual Oil Combustion</v>
      </c>
      <c r="B30" t="str">
        <f t="shared" si="3"/>
        <v>060-995-1500-0000 </v>
      </c>
      <c r="C30">
        <f t="shared" si="4"/>
        <v>47183</v>
      </c>
      <c r="D30">
        <f>TotalCountyLiqFuelEmisComm!A27</f>
        <v>47</v>
      </c>
      <c r="E30" t="str">
        <f>TotalCountyLiqFuelEmisComm!B27</f>
        <v>Merced</v>
      </c>
      <c r="F30">
        <f>TotalCountyLiqFuelEmisComm!C27</f>
        <v>24902</v>
      </c>
      <c r="G30" s="9">
        <f>TotalCountyLiqFuelEmisComm!D27</f>
        <v>0.0026611717705052997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8">
        <f t="shared" si="6"/>
        <v>0</v>
      </c>
      <c r="N30" s="8">
        <f t="shared" si="6"/>
        <v>0</v>
      </c>
    </row>
    <row r="31" spans="1:14" ht="12.75">
      <c r="A31" t="str">
        <f t="shared" si="2"/>
        <v>Commercial Residual Oil Combustion</v>
      </c>
      <c r="B31" t="str">
        <f t="shared" si="3"/>
        <v>060-995-1500-0000 </v>
      </c>
      <c r="C31">
        <f t="shared" si="4"/>
        <v>47183</v>
      </c>
      <c r="D31">
        <f>TotalCountyLiqFuelEmisComm!A28</f>
        <v>49</v>
      </c>
      <c r="E31" t="str">
        <f>TotalCountyLiqFuelEmisComm!B28</f>
        <v>Modoc</v>
      </c>
      <c r="F31">
        <f>TotalCountyLiqFuelEmisComm!C28</f>
        <v>1331</v>
      </c>
      <c r="G31" s="9">
        <f>TotalCountyLiqFuelEmisComm!D28</f>
        <v>0.00014223835943067038</v>
      </c>
      <c r="H31" s="8">
        <f t="shared" si="6"/>
        <v>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</row>
    <row r="32" spans="1:14" ht="12.75">
      <c r="A32" t="str">
        <f t="shared" si="2"/>
        <v>Commercial Residual Oil Combustion</v>
      </c>
      <c r="B32" t="str">
        <f t="shared" si="3"/>
        <v>060-995-1500-0000 </v>
      </c>
      <c r="C32">
        <f t="shared" si="4"/>
        <v>47183</v>
      </c>
      <c r="D32">
        <f>TotalCountyLiqFuelEmisComm!A29</f>
        <v>51</v>
      </c>
      <c r="E32" t="str">
        <f>TotalCountyLiqFuelEmisComm!B29</f>
        <v>Mono</v>
      </c>
      <c r="F32">
        <f>TotalCountyLiqFuelEmisComm!C29</f>
        <v>5371</v>
      </c>
      <c r="G32" s="9">
        <f>TotalCountyLiqFuelEmisComm!D29</f>
        <v>0.000573976129603404</v>
      </c>
      <c r="H32" s="8">
        <f t="shared" si="6"/>
        <v>0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8">
        <f t="shared" si="6"/>
        <v>0</v>
      </c>
      <c r="M32" s="8">
        <f t="shared" si="6"/>
        <v>0</v>
      </c>
      <c r="N32" s="8">
        <f t="shared" si="6"/>
        <v>0</v>
      </c>
    </row>
    <row r="33" spans="1:14" ht="12.75">
      <c r="A33" t="str">
        <f t="shared" si="2"/>
        <v>Commercial Residual Oil Combustion</v>
      </c>
      <c r="B33" t="str">
        <f t="shared" si="3"/>
        <v>060-995-1500-0000 </v>
      </c>
      <c r="C33">
        <f t="shared" si="4"/>
        <v>47183</v>
      </c>
      <c r="D33">
        <f>TotalCountyLiqFuelEmisComm!A30</f>
        <v>53</v>
      </c>
      <c r="E33" t="str">
        <f>TotalCountyLiqFuelEmisComm!B30</f>
        <v>Monterey</v>
      </c>
      <c r="F33">
        <f>TotalCountyLiqFuelEmisComm!C30</f>
        <v>84754</v>
      </c>
      <c r="G33" s="9">
        <f>TotalCountyLiqFuelEmisComm!D30</f>
        <v>0.00905730271614353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</row>
    <row r="34" spans="1:14" ht="12.75">
      <c r="A34" t="str">
        <f t="shared" si="2"/>
        <v>Commercial Residual Oil Combustion</v>
      </c>
      <c r="B34" t="str">
        <f t="shared" si="3"/>
        <v>060-995-1500-0000 </v>
      </c>
      <c r="C34">
        <f t="shared" si="4"/>
        <v>47183</v>
      </c>
      <c r="D34">
        <f>TotalCountyLiqFuelEmisComm!A31</f>
        <v>55</v>
      </c>
      <c r="E34" t="str">
        <f>TotalCountyLiqFuelEmisComm!B31</f>
        <v>Napa</v>
      </c>
      <c r="F34">
        <f>TotalCountyLiqFuelEmisComm!C31</f>
        <v>35610</v>
      </c>
      <c r="G34" s="9">
        <f>TotalCountyLiqFuelEmisComm!D31</f>
        <v>0.0038054905930324364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8">
        <f t="shared" si="6"/>
        <v>0</v>
      </c>
    </row>
    <row r="35" spans="1:14" ht="12.75">
      <c r="A35" t="str">
        <f t="shared" si="2"/>
        <v>Commercial Residual Oil Combustion</v>
      </c>
      <c r="B35" t="str">
        <f t="shared" si="3"/>
        <v>060-995-1500-0000 </v>
      </c>
      <c r="C35">
        <f t="shared" si="4"/>
        <v>47183</v>
      </c>
      <c r="D35">
        <f>TotalCountyLiqFuelEmisComm!A32</f>
        <v>57</v>
      </c>
      <c r="E35" t="str">
        <f>TotalCountyLiqFuelEmisComm!B32</f>
        <v>Nevada</v>
      </c>
      <c r="F35">
        <f>TotalCountyLiqFuelEmisComm!C32</f>
        <v>19538</v>
      </c>
      <c r="G35" s="9">
        <f>TotalCountyLiqFuelEmisComm!D32</f>
        <v>0.0020879437013947696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8">
        <f t="shared" si="6"/>
        <v>0</v>
      </c>
      <c r="N35" s="8">
        <f t="shared" si="6"/>
        <v>0</v>
      </c>
    </row>
    <row r="36" spans="1:14" ht="12.75">
      <c r="A36" t="str">
        <f t="shared" si="2"/>
        <v>Commercial Residual Oil Combustion</v>
      </c>
      <c r="B36" t="str">
        <f t="shared" si="3"/>
        <v>060-995-1500-0000 </v>
      </c>
      <c r="C36">
        <f t="shared" si="4"/>
        <v>47183</v>
      </c>
      <c r="D36">
        <f>TotalCountyLiqFuelEmisComm!A33</f>
        <v>59</v>
      </c>
      <c r="E36" t="str">
        <f>TotalCountyLiqFuelEmisComm!B33</f>
        <v>Orange</v>
      </c>
      <c r="F36">
        <f>TotalCountyLiqFuelEmisComm!C33</f>
        <v>989521</v>
      </c>
      <c r="G36" s="9">
        <f>TotalCountyLiqFuelEmisComm!D33</f>
        <v>0.10574593813838948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6"/>
        <v>0</v>
      </c>
    </row>
    <row r="37" spans="1:14" ht="12.75">
      <c r="A37" t="str">
        <f t="shared" si="2"/>
        <v>Commercial Residual Oil Combustion</v>
      </c>
      <c r="B37" t="str">
        <f t="shared" si="3"/>
        <v>060-995-1500-0000 </v>
      </c>
      <c r="C37">
        <f t="shared" si="4"/>
        <v>47183</v>
      </c>
      <c r="D37">
        <f>TotalCountyLiqFuelEmisComm!A34</f>
        <v>61</v>
      </c>
      <c r="E37" t="str">
        <f>TotalCountyLiqFuelEmisComm!B34</f>
        <v>Placer</v>
      </c>
      <c r="F37">
        <f>TotalCountyLiqFuelEmisComm!C34</f>
        <v>67712</v>
      </c>
      <c r="G37" s="9">
        <f>TotalCountyLiqFuelEmisComm!D34</f>
        <v>0.007236096013350529</v>
      </c>
      <c r="H37" s="8">
        <f aca="true" t="shared" si="7" ref="H37:N46">$G37*H$4</f>
        <v>0</v>
      </c>
      <c r="I37" s="8">
        <f t="shared" si="7"/>
        <v>0</v>
      </c>
      <c r="J37" s="8">
        <f t="shared" si="7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7"/>
        <v>0</v>
      </c>
    </row>
    <row r="38" spans="1:14" ht="12.75">
      <c r="A38" t="str">
        <f t="shared" si="2"/>
        <v>Commercial Residual Oil Combustion</v>
      </c>
      <c r="B38" t="str">
        <f t="shared" si="3"/>
        <v>060-995-1500-0000 </v>
      </c>
      <c r="C38">
        <f t="shared" si="4"/>
        <v>47183</v>
      </c>
      <c r="D38">
        <f>TotalCountyLiqFuelEmisComm!A35</f>
        <v>63</v>
      </c>
      <c r="E38" t="str">
        <f>TotalCountyLiqFuelEmisComm!B35</f>
        <v>Plumas</v>
      </c>
      <c r="F38">
        <f>TotalCountyLiqFuelEmisComm!C35</f>
        <v>3218</v>
      </c>
      <c r="G38" s="9">
        <f>TotalCountyLiqFuelEmisComm!D35</f>
        <v>0.00034389409515243977</v>
      </c>
      <c r="H38" s="8">
        <f t="shared" si="7"/>
        <v>0</v>
      </c>
      <c r="I38" s="8">
        <f t="shared" si="7"/>
        <v>0</v>
      </c>
      <c r="J38" s="8">
        <f t="shared" si="7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7"/>
        <v>0</v>
      </c>
    </row>
    <row r="39" spans="1:14" ht="12.75">
      <c r="A39" t="str">
        <f t="shared" si="2"/>
        <v>Commercial Residual Oil Combustion</v>
      </c>
      <c r="B39" t="str">
        <f t="shared" si="3"/>
        <v>060-995-1500-0000 </v>
      </c>
      <c r="C39">
        <f t="shared" si="4"/>
        <v>47183</v>
      </c>
      <c r="D39">
        <f>TotalCountyLiqFuelEmisComm!A36</f>
        <v>65</v>
      </c>
      <c r="E39" t="str">
        <f>TotalCountyLiqFuelEmisComm!B36</f>
        <v>Riverside</v>
      </c>
      <c r="F39">
        <f>TotalCountyLiqFuelEmisComm!C36</f>
        <v>260101</v>
      </c>
      <c r="G39" s="9">
        <f>TotalCountyLiqFuelEmisComm!D36</f>
        <v>0.027795897465271825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 t="shared" si="7"/>
        <v>0</v>
      </c>
      <c r="M39" s="8">
        <f t="shared" si="7"/>
        <v>0</v>
      </c>
      <c r="N39" s="8">
        <f t="shared" si="7"/>
        <v>0</v>
      </c>
    </row>
    <row r="40" spans="1:14" ht="12.75">
      <c r="A40" t="str">
        <f t="shared" si="2"/>
        <v>Commercial Residual Oil Combustion</v>
      </c>
      <c r="B40" t="str">
        <f t="shared" si="3"/>
        <v>060-995-1500-0000 </v>
      </c>
      <c r="C40">
        <f t="shared" si="4"/>
        <v>47183</v>
      </c>
      <c r="D40">
        <f>TotalCountyLiqFuelEmisComm!A37</f>
        <v>67</v>
      </c>
      <c r="E40" t="str">
        <f>TotalCountyLiqFuelEmisComm!B37</f>
        <v>Sacramento</v>
      </c>
      <c r="F40">
        <f>TotalCountyLiqFuelEmisComm!C37</f>
        <v>331967</v>
      </c>
      <c r="G40" s="9">
        <f>TotalCountyLiqFuelEmisComm!D37</f>
        <v>0.035475913948250455</v>
      </c>
      <c r="H40" s="8">
        <f t="shared" si="7"/>
        <v>0</v>
      </c>
      <c r="I40" s="8">
        <f t="shared" si="7"/>
        <v>0</v>
      </c>
      <c r="J40" s="8">
        <f t="shared" si="7"/>
        <v>0</v>
      </c>
      <c r="K40" s="8">
        <f t="shared" si="7"/>
        <v>0</v>
      </c>
      <c r="L40" s="8">
        <f t="shared" si="7"/>
        <v>0</v>
      </c>
      <c r="M40" s="8">
        <f t="shared" si="7"/>
        <v>0</v>
      </c>
      <c r="N40" s="8">
        <f t="shared" si="7"/>
        <v>0</v>
      </c>
    </row>
    <row r="41" spans="1:14" ht="12.75">
      <c r="A41" t="str">
        <f t="shared" si="2"/>
        <v>Commercial Residual Oil Combustion</v>
      </c>
      <c r="B41" t="str">
        <f t="shared" si="3"/>
        <v>060-995-1500-0000 </v>
      </c>
      <c r="C41">
        <f t="shared" si="4"/>
        <v>47183</v>
      </c>
      <c r="D41">
        <f>TotalCountyLiqFuelEmisComm!A38</f>
        <v>69</v>
      </c>
      <c r="E41" t="str">
        <f>TotalCountyLiqFuelEmisComm!B38</f>
        <v>San Benito</v>
      </c>
      <c r="F41">
        <f>TotalCountyLiqFuelEmisComm!C38</f>
        <v>6251</v>
      </c>
      <c r="G41" s="9">
        <f>TotalCountyLiqFuelEmisComm!D38</f>
        <v>0.0006680180201360786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7"/>
        <v>0</v>
      </c>
      <c r="N41" s="8">
        <f t="shared" si="7"/>
        <v>0</v>
      </c>
    </row>
    <row r="42" spans="1:14" ht="12.75">
      <c r="A42" t="str">
        <f aca="true" t="shared" si="8" ref="A42:A62">A41</f>
        <v>Commercial Residual Oil Combustion</v>
      </c>
      <c r="B42" t="str">
        <f aca="true" t="shared" si="9" ref="B42:B62">B41</f>
        <v>060-995-1500-0000 </v>
      </c>
      <c r="C42">
        <f aca="true" t="shared" si="10" ref="C42:C62">C41</f>
        <v>47183</v>
      </c>
      <c r="D42">
        <f>TotalCountyLiqFuelEmisComm!A39</f>
        <v>71</v>
      </c>
      <c r="E42" t="str">
        <f>TotalCountyLiqFuelEmisComm!B39</f>
        <v>San Bernardino</v>
      </c>
      <c r="F42">
        <f>TotalCountyLiqFuelEmisComm!C39</f>
        <v>310056</v>
      </c>
      <c r="G42" s="9">
        <f>TotalCountyLiqFuelEmisComm!D39</f>
        <v>0.033134377739771556</v>
      </c>
      <c r="H42" s="8">
        <f t="shared" si="7"/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7"/>
        <v>0</v>
      </c>
    </row>
    <row r="43" spans="1:14" ht="12.75">
      <c r="A43" t="str">
        <f t="shared" si="8"/>
        <v>Commercial Residual Oil Combustion</v>
      </c>
      <c r="B43" t="str">
        <f t="shared" si="9"/>
        <v>060-995-1500-0000 </v>
      </c>
      <c r="C43">
        <f t="shared" si="10"/>
        <v>47183</v>
      </c>
      <c r="D43">
        <f>TotalCountyLiqFuelEmisComm!A40</f>
        <v>73</v>
      </c>
      <c r="E43" t="str">
        <f>TotalCountyLiqFuelEmisComm!B40</f>
        <v>San Diego</v>
      </c>
      <c r="F43">
        <f>TotalCountyLiqFuelEmisComm!C40</f>
        <v>806152</v>
      </c>
      <c r="G43" s="9">
        <f>TotalCountyLiqFuelEmisComm!D40</f>
        <v>0.0861500660644281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0</v>
      </c>
    </row>
    <row r="44" spans="1:14" ht="12.75">
      <c r="A44" t="str">
        <f t="shared" si="8"/>
        <v>Commercial Residual Oil Combustion</v>
      </c>
      <c r="B44" t="str">
        <f t="shared" si="9"/>
        <v>060-995-1500-0000 </v>
      </c>
      <c r="C44">
        <f t="shared" si="10"/>
        <v>47183</v>
      </c>
      <c r="D44">
        <f>TotalCountyLiqFuelEmisComm!A41</f>
        <v>75</v>
      </c>
      <c r="E44" t="str">
        <f>TotalCountyLiqFuelEmisComm!B41</f>
        <v>San Francisco</v>
      </c>
      <c r="F44">
        <f>TotalCountyLiqFuelEmisComm!C41</f>
        <v>465946</v>
      </c>
      <c r="G44" s="9">
        <f>TotalCountyLiqFuelEmisComm!D41</f>
        <v>0.04979368491606548</v>
      </c>
      <c r="H44" s="8">
        <f t="shared" si="7"/>
        <v>0</v>
      </c>
      <c r="I44" s="8">
        <f t="shared" si="7"/>
        <v>0</v>
      </c>
      <c r="J44" s="8">
        <f t="shared" si="7"/>
        <v>0</v>
      </c>
      <c r="K44" s="8">
        <f t="shared" si="7"/>
        <v>0</v>
      </c>
      <c r="L44" s="8">
        <f t="shared" si="7"/>
        <v>0</v>
      </c>
      <c r="M44" s="8">
        <f t="shared" si="7"/>
        <v>0</v>
      </c>
      <c r="N44" s="8">
        <f t="shared" si="7"/>
        <v>0</v>
      </c>
    </row>
    <row r="45" spans="1:14" ht="12.75">
      <c r="A45" t="str">
        <f t="shared" si="8"/>
        <v>Commercial Residual Oil Combustion</v>
      </c>
      <c r="B45" t="str">
        <f t="shared" si="9"/>
        <v>060-995-1500-0000 </v>
      </c>
      <c r="C45">
        <f t="shared" si="10"/>
        <v>47183</v>
      </c>
      <c r="D45">
        <f>TotalCountyLiqFuelEmisComm!A42</f>
        <v>77</v>
      </c>
      <c r="E45" t="str">
        <f>TotalCountyLiqFuelEmisComm!B42</f>
        <v>San Joaquin</v>
      </c>
      <c r="F45">
        <f>TotalCountyLiqFuelEmisComm!C42</f>
        <v>104407</v>
      </c>
      <c r="G45" s="9">
        <f>TotalCountyLiqFuelEmisComm!D42</f>
        <v>0.011157535982778365</v>
      </c>
      <c r="H45" s="8">
        <f t="shared" si="7"/>
        <v>0</v>
      </c>
      <c r="I45" s="8">
        <f t="shared" si="7"/>
        <v>0</v>
      </c>
      <c r="J45" s="8">
        <f t="shared" si="7"/>
        <v>0</v>
      </c>
      <c r="K45" s="8">
        <f t="shared" si="7"/>
        <v>0</v>
      </c>
      <c r="L45" s="8">
        <f t="shared" si="7"/>
        <v>0</v>
      </c>
      <c r="M45" s="8">
        <f t="shared" si="7"/>
        <v>0</v>
      </c>
      <c r="N45" s="8">
        <f t="shared" si="7"/>
        <v>0</v>
      </c>
    </row>
    <row r="46" spans="1:14" ht="12.75">
      <c r="A46" t="str">
        <f t="shared" si="8"/>
        <v>Commercial Residual Oil Combustion</v>
      </c>
      <c r="B46" t="str">
        <f t="shared" si="9"/>
        <v>060-995-1500-0000 </v>
      </c>
      <c r="C46">
        <f t="shared" si="10"/>
        <v>47183</v>
      </c>
      <c r="D46">
        <f>TotalCountyLiqFuelEmisComm!A43</f>
        <v>79</v>
      </c>
      <c r="E46" t="str">
        <f>TotalCountyLiqFuelEmisComm!B43</f>
        <v>San Luis Obispo</v>
      </c>
      <c r="F46">
        <f>TotalCountyLiqFuelEmisComm!C43</f>
        <v>56300</v>
      </c>
      <c r="G46" s="9">
        <f>TotalCountyLiqFuelEmisComm!D43</f>
        <v>0.0060165436783972525</v>
      </c>
      <c r="H46" s="8">
        <f t="shared" si="7"/>
        <v>0</v>
      </c>
      <c r="I46" s="8">
        <f t="shared" si="7"/>
        <v>0</v>
      </c>
      <c r="J46" s="8">
        <f t="shared" si="7"/>
        <v>0</v>
      </c>
      <c r="K46" s="8">
        <f t="shared" si="7"/>
        <v>0</v>
      </c>
      <c r="L46" s="8">
        <f t="shared" si="7"/>
        <v>0</v>
      </c>
      <c r="M46" s="8">
        <f t="shared" si="7"/>
        <v>0</v>
      </c>
      <c r="N46" s="8">
        <f t="shared" si="7"/>
        <v>0</v>
      </c>
    </row>
    <row r="47" spans="1:14" ht="12.75">
      <c r="A47" t="str">
        <f t="shared" si="8"/>
        <v>Commercial Residual Oil Combustion</v>
      </c>
      <c r="B47" t="str">
        <f t="shared" si="9"/>
        <v>060-995-1500-0000 </v>
      </c>
      <c r="C47">
        <f t="shared" si="10"/>
        <v>47183</v>
      </c>
      <c r="D47">
        <f>TotalCountyLiqFuelEmisComm!A44</f>
        <v>81</v>
      </c>
      <c r="E47" t="str">
        <f>TotalCountyLiqFuelEmisComm!B44</f>
        <v>San Mateo</v>
      </c>
      <c r="F47">
        <f>TotalCountyLiqFuelEmisComm!C44</f>
        <v>261403</v>
      </c>
      <c r="G47" s="9">
        <f>TotalCountyLiqFuelEmisComm!D44</f>
        <v>0.027935036716946304</v>
      </c>
      <c r="H47" s="8">
        <f aca="true" t="shared" si="11" ref="H47:N56">$G47*H$4</f>
        <v>0</v>
      </c>
      <c r="I47" s="8">
        <f t="shared" si="11"/>
        <v>0</v>
      </c>
      <c r="J47" s="8">
        <f t="shared" si="11"/>
        <v>0</v>
      </c>
      <c r="K47" s="8">
        <f t="shared" si="11"/>
        <v>0</v>
      </c>
      <c r="L47" s="8">
        <f t="shared" si="11"/>
        <v>0</v>
      </c>
      <c r="M47" s="8">
        <f t="shared" si="11"/>
        <v>0</v>
      </c>
      <c r="N47" s="8">
        <f t="shared" si="11"/>
        <v>0</v>
      </c>
    </row>
    <row r="48" spans="1:14" ht="12.75">
      <c r="A48" t="str">
        <f t="shared" si="8"/>
        <v>Commercial Residual Oil Combustion</v>
      </c>
      <c r="B48" t="str">
        <f t="shared" si="9"/>
        <v>060-995-1500-0000 </v>
      </c>
      <c r="C48">
        <f t="shared" si="10"/>
        <v>47183</v>
      </c>
      <c r="D48">
        <f>TotalCountyLiqFuelEmisComm!A45</f>
        <v>83</v>
      </c>
      <c r="E48" t="str">
        <f>TotalCountyLiqFuelEmisComm!B45</f>
        <v>Santa Barbara</v>
      </c>
      <c r="F48">
        <f>TotalCountyLiqFuelEmisComm!C45</f>
        <v>106785</v>
      </c>
      <c r="G48" s="9">
        <f>TotalCountyLiqFuelEmisComm!D45</f>
        <v>0.01141166281878598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8">
        <f t="shared" si="11"/>
        <v>0</v>
      </c>
      <c r="N48" s="8">
        <f t="shared" si="11"/>
        <v>0</v>
      </c>
    </row>
    <row r="49" spans="1:14" ht="12.75">
      <c r="A49" t="str">
        <f t="shared" si="8"/>
        <v>Commercial Residual Oil Combustion</v>
      </c>
      <c r="B49" t="str">
        <f t="shared" si="9"/>
        <v>060-995-1500-0000 </v>
      </c>
      <c r="C49">
        <f t="shared" si="10"/>
        <v>47183</v>
      </c>
      <c r="D49">
        <f>TotalCountyLiqFuelEmisComm!A46</f>
        <v>85</v>
      </c>
      <c r="E49" t="str">
        <f>TotalCountyLiqFuelEmisComm!B46</f>
        <v>Santa Clara</v>
      </c>
      <c r="F49">
        <f>TotalCountyLiqFuelEmisComm!C46</f>
        <v>650685</v>
      </c>
      <c r="G49" s="9">
        <f>TotalCountyLiqFuelEmisComm!D46</f>
        <v>0.06953596311506068</v>
      </c>
      <c r="H49" s="8">
        <f t="shared" si="11"/>
        <v>0</v>
      </c>
      <c r="I49" s="8">
        <f t="shared" si="11"/>
        <v>0</v>
      </c>
      <c r="J49" s="8">
        <f t="shared" si="11"/>
        <v>0</v>
      </c>
      <c r="K49" s="8">
        <f t="shared" si="11"/>
        <v>0</v>
      </c>
      <c r="L49" s="8">
        <f t="shared" si="11"/>
        <v>0</v>
      </c>
      <c r="M49" s="8">
        <f t="shared" si="11"/>
        <v>0</v>
      </c>
      <c r="N49" s="8">
        <f t="shared" si="11"/>
        <v>0</v>
      </c>
    </row>
    <row r="50" spans="1:14" ht="12.75">
      <c r="A50" t="str">
        <f t="shared" si="8"/>
        <v>Commercial Residual Oil Combustion</v>
      </c>
      <c r="B50" t="str">
        <f t="shared" si="9"/>
        <v>060-995-1500-0000 </v>
      </c>
      <c r="C50">
        <f t="shared" si="10"/>
        <v>47183</v>
      </c>
      <c r="D50">
        <f>TotalCountyLiqFuelEmisComm!A47</f>
        <v>87</v>
      </c>
      <c r="E50" t="str">
        <f>TotalCountyLiqFuelEmisComm!B47</f>
        <v>Santa Cruz</v>
      </c>
      <c r="F50">
        <f>TotalCountyLiqFuelEmisComm!C47</f>
        <v>59932</v>
      </c>
      <c r="G50" s="9">
        <f>TotalCountyLiqFuelEmisComm!D47</f>
        <v>0.006404680208413928</v>
      </c>
      <c r="H50" s="8">
        <f t="shared" si="11"/>
        <v>0</v>
      </c>
      <c r="I50" s="8">
        <f t="shared" si="11"/>
        <v>0</v>
      </c>
      <c r="J50" s="8">
        <f t="shared" si="11"/>
        <v>0</v>
      </c>
      <c r="K50" s="8">
        <f t="shared" si="11"/>
        <v>0</v>
      </c>
      <c r="L50" s="8">
        <f t="shared" si="11"/>
        <v>0</v>
      </c>
      <c r="M50" s="8">
        <f t="shared" si="11"/>
        <v>0</v>
      </c>
      <c r="N50" s="8">
        <f t="shared" si="11"/>
        <v>0</v>
      </c>
    </row>
    <row r="51" spans="1:14" ht="12.75">
      <c r="A51" t="str">
        <f t="shared" si="8"/>
        <v>Commercial Residual Oil Combustion</v>
      </c>
      <c r="B51" t="str">
        <f t="shared" si="9"/>
        <v>060-995-1500-0000 </v>
      </c>
      <c r="C51">
        <f t="shared" si="10"/>
        <v>47183</v>
      </c>
      <c r="D51">
        <f>TotalCountyLiqFuelEmisComm!A48</f>
        <v>89</v>
      </c>
      <c r="E51" t="str">
        <f>TotalCountyLiqFuelEmisComm!B48</f>
        <v>Shasta</v>
      </c>
      <c r="F51">
        <f>TotalCountyLiqFuelEmisComm!C48</f>
        <v>34943</v>
      </c>
      <c r="G51" s="9">
        <f>TotalCountyLiqFuelEmisComm!D48</f>
        <v>0.003734211114640057</v>
      </c>
      <c r="H51" s="8">
        <f t="shared" si="11"/>
        <v>0</v>
      </c>
      <c r="I51" s="8">
        <f t="shared" si="11"/>
        <v>0</v>
      </c>
      <c r="J51" s="8">
        <f t="shared" si="11"/>
        <v>0</v>
      </c>
      <c r="K51" s="8">
        <f t="shared" si="11"/>
        <v>0</v>
      </c>
      <c r="L51" s="8">
        <f t="shared" si="11"/>
        <v>0</v>
      </c>
      <c r="M51" s="8">
        <f t="shared" si="11"/>
        <v>0</v>
      </c>
      <c r="N51" s="8">
        <f t="shared" si="11"/>
        <v>0</v>
      </c>
    </row>
    <row r="52" spans="1:14" ht="12.75">
      <c r="A52" t="str">
        <f t="shared" si="8"/>
        <v>Commercial Residual Oil Combustion</v>
      </c>
      <c r="B52" t="str">
        <f t="shared" si="9"/>
        <v>060-995-1500-0000 </v>
      </c>
      <c r="C52">
        <f t="shared" si="10"/>
        <v>47183</v>
      </c>
      <c r="D52">
        <f>TotalCountyLiqFuelEmisComm!A49</f>
        <v>91</v>
      </c>
      <c r="E52" t="str">
        <f>TotalCountyLiqFuelEmisComm!B49</f>
        <v>Sierra</v>
      </c>
      <c r="F52">
        <f>TotalCountyLiqFuelEmisComm!C49</f>
        <v>279</v>
      </c>
      <c r="G52" s="9">
        <f>TotalCountyLiqFuelEmisComm!D49</f>
        <v>2.981555393024571E-05</v>
      </c>
      <c r="H52" s="8">
        <f t="shared" si="11"/>
        <v>0</v>
      </c>
      <c r="I52" s="8">
        <f t="shared" si="11"/>
        <v>0</v>
      </c>
      <c r="J52" s="8">
        <f t="shared" si="11"/>
        <v>0</v>
      </c>
      <c r="K52" s="8">
        <f t="shared" si="11"/>
        <v>0</v>
      </c>
      <c r="L52" s="8">
        <f t="shared" si="11"/>
        <v>0</v>
      </c>
      <c r="M52" s="8">
        <f t="shared" si="11"/>
        <v>0</v>
      </c>
      <c r="N52" s="8">
        <f t="shared" si="11"/>
        <v>0</v>
      </c>
    </row>
    <row r="53" spans="1:14" ht="12.75">
      <c r="A53" t="str">
        <f t="shared" si="8"/>
        <v>Commercial Residual Oil Combustion</v>
      </c>
      <c r="B53" t="str">
        <f t="shared" si="9"/>
        <v>060-995-1500-0000 </v>
      </c>
      <c r="C53">
        <f t="shared" si="10"/>
        <v>47183</v>
      </c>
      <c r="D53">
        <f>TotalCountyLiqFuelEmisComm!A50</f>
        <v>93</v>
      </c>
      <c r="E53" t="str">
        <f>TotalCountyLiqFuelEmisComm!B50</f>
        <v>Siskiyou</v>
      </c>
      <c r="F53">
        <f>TotalCountyLiqFuelEmisComm!C50</f>
        <v>7120</v>
      </c>
      <c r="G53" s="9">
        <f>TotalCountyLiqFuelEmisComm!D50</f>
        <v>0.0007608843870370948</v>
      </c>
      <c r="H53" s="8">
        <f t="shared" si="11"/>
        <v>0</v>
      </c>
      <c r="I53" s="8">
        <f t="shared" si="11"/>
        <v>0</v>
      </c>
      <c r="J53" s="8">
        <f t="shared" si="11"/>
        <v>0</v>
      </c>
      <c r="K53" s="8">
        <f t="shared" si="11"/>
        <v>0</v>
      </c>
      <c r="L53" s="8">
        <f t="shared" si="11"/>
        <v>0</v>
      </c>
      <c r="M53" s="8">
        <f t="shared" si="11"/>
        <v>0</v>
      </c>
      <c r="N53" s="8">
        <f t="shared" si="11"/>
        <v>0</v>
      </c>
    </row>
    <row r="54" spans="1:14" ht="12.75">
      <c r="A54" t="str">
        <f t="shared" si="8"/>
        <v>Commercial Residual Oil Combustion</v>
      </c>
      <c r="B54" t="str">
        <f t="shared" si="9"/>
        <v>060-995-1500-0000 </v>
      </c>
      <c r="C54">
        <f t="shared" si="10"/>
        <v>47183</v>
      </c>
      <c r="D54">
        <f>TotalCountyLiqFuelEmisComm!A51</f>
        <v>95</v>
      </c>
      <c r="E54" t="str">
        <f>TotalCountyLiqFuelEmisComm!B51</f>
        <v>Solano</v>
      </c>
      <c r="F54">
        <f>TotalCountyLiqFuelEmisComm!C51</f>
        <v>67543</v>
      </c>
      <c r="G54" s="9">
        <f>TotalCountyLiqFuelEmisComm!D51</f>
        <v>0.007218035695736868</v>
      </c>
      <c r="H54" s="8">
        <f t="shared" si="11"/>
        <v>0</v>
      </c>
      <c r="I54" s="8">
        <f t="shared" si="11"/>
        <v>0</v>
      </c>
      <c r="J54" s="8">
        <f t="shared" si="11"/>
        <v>0</v>
      </c>
      <c r="K54" s="8">
        <f t="shared" si="11"/>
        <v>0</v>
      </c>
      <c r="L54" s="8">
        <f t="shared" si="11"/>
        <v>0</v>
      </c>
      <c r="M54" s="8">
        <f t="shared" si="11"/>
        <v>0</v>
      </c>
      <c r="N54" s="8">
        <f t="shared" si="11"/>
        <v>0</v>
      </c>
    </row>
    <row r="55" spans="1:14" ht="12.75">
      <c r="A55" t="str">
        <f t="shared" si="8"/>
        <v>Commercial Residual Oil Combustion</v>
      </c>
      <c r="B55" t="str">
        <f t="shared" si="9"/>
        <v>060-995-1500-0000 </v>
      </c>
      <c r="C55">
        <f t="shared" si="10"/>
        <v>47183</v>
      </c>
      <c r="D55">
        <f>TotalCountyLiqFuelEmisComm!A52</f>
        <v>97</v>
      </c>
      <c r="E55" t="str">
        <f>TotalCountyLiqFuelEmisComm!B52</f>
        <v>Sonoma</v>
      </c>
      <c r="F55">
        <f>TotalCountyLiqFuelEmisComm!C52</f>
        <v>116926</v>
      </c>
      <c r="G55" s="9">
        <f>TotalCountyLiqFuelEmisComm!D52</f>
        <v>0.012495388741390358</v>
      </c>
      <c r="H55" s="8">
        <f t="shared" si="11"/>
        <v>0</v>
      </c>
      <c r="I55" s="8">
        <f t="shared" si="11"/>
        <v>0</v>
      </c>
      <c r="J55" s="8">
        <f t="shared" si="11"/>
        <v>0</v>
      </c>
      <c r="K55" s="8">
        <f t="shared" si="11"/>
        <v>0</v>
      </c>
      <c r="L55" s="8">
        <f t="shared" si="11"/>
        <v>0</v>
      </c>
      <c r="M55" s="8">
        <f t="shared" si="11"/>
        <v>0</v>
      </c>
      <c r="N55" s="8">
        <f t="shared" si="11"/>
        <v>0</v>
      </c>
    </row>
    <row r="56" spans="1:14" ht="12.75">
      <c r="A56" t="str">
        <f t="shared" si="8"/>
        <v>Commercial Residual Oil Combustion</v>
      </c>
      <c r="B56" t="str">
        <f t="shared" si="9"/>
        <v>060-995-1500-0000 </v>
      </c>
      <c r="C56">
        <f t="shared" si="10"/>
        <v>47183</v>
      </c>
      <c r="D56">
        <f>TotalCountyLiqFuelEmisComm!A53</f>
        <v>99</v>
      </c>
      <c r="E56" t="str">
        <f>TotalCountyLiqFuelEmisComm!B53</f>
        <v>Stanislaus</v>
      </c>
      <c r="F56">
        <f>TotalCountyLiqFuelEmisComm!C53</f>
        <v>80524</v>
      </c>
      <c r="G56" s="9">
        <f>TotalCountyLiqFuelEmisComm!D53</f>
        <v>0.008605260446878515</v>
      </c>
      <c r="H56" s="8">
        <f t="shared" si="11"/>
        <v>0</v>
      </c>
      <c r="I56" s="8">
        <f t="shared" si="11"/>
        <v>0</v>
      </c>
      <c r="J56" s="8">
        <f t="shared" si="11"/>
        <v>0</v>
      </c>
      <c r="K56" s="8">
        <f t="shared" si="11"/>
        <v>0</v>
      </c>
      <c r="L56" s="8">
        <f t="shared" si="11"/>
        <v>0</v>
      </c>
      <c r="M56" s="8">
        <f t="shared" si="11"/>
        <v>0</v>
      </c>
      <c r="N56" s="8">
        <f t="shared" si="11"/>
        <v>0</v>
      </c>
    </row>
    <row r="57" spans="1:14" ht="12.75">
      <c r="A57" t="str">
        <f t="shared" si="8"/>
        <v>Commercial Residual Oil Combustion</v>
      </c>
      <c r="B57" t="str">
        <f t="shared" si="9"/>
        <v>060-995-1500-0000 </v>
      </c>
      <c r="C57">
        <f t="shared" si="10"/>
        <v>47183</v>
      </c>
      <c r="D57">
        <f>TotalCountyLiqFuelEmisComm!A54</f>
        <v>101</v>
      </c>
      <c r="E57" t="str">
        <f>TotalCountyLiqFuelEmisComm!B54</f>
        <v>Sutter</v>
      </c>
      <c r="F57">
        <f>TotalCountyLiqFuelEmisComm!C54</f>
        <v>12768</v>
      </c>
      <c r="G57" s="9">
        <f>TotalCountyLiqFuelEmisComm!D54</f>
        <v>0.001364462339001352</v>
      </c>
      <c r="H57" s="8">
        <f aca="true" t="shared" si="12" ref="H57:N64">$G57*H$4</f>
        <v>0</v>
      </c>
      <c r="I57" s="8">
        <f t="shared" si="12"/>
        <v>0</v>
      </c>
      <c r="J57" s="8">
        <f t="shared" si="12"/>
        <v>0</v>
      </c>
      <c r="K57" s="8">
        <f t="shared" si="12"/>
        <v>0</v>
      </c>
      <c r="L57" s="8">
        <f t="shared" si="12"/>
        <v>0</v>
      </c>
      <c r="M57" s="8">
        <f t="shared" si="12"/>
        <v>0</v>
      </c>
      <c r="N57" s="8">
        <f t="shared" si="12"/>
        <v>0</v>
      </c>
    </row>
    <row r="58" spans="1:14" ht="12.75">
      <c r="A58" t="str">
        <f t="shared" si="8"/>
        <v>Commercial Residual Oil Combustion</v>
      </c>
      <c r="B58" t="str">
        <f t="shared" si="9"/>
        <v>060-995-1500-0000 </v>
      </c>
      <c r="C58">
        <f t="shared" si="10"/>
        <v>47183</v>
      </c>
      <c r="D58">
        <f>TotalCountyLiqFuelEmisComm!A55</f>
        <v>103</v>
      </c>
      <c r="E58" t="str">
        <f>TotalCountyLiqFuelEmisComm!B55</f>
        <v>Tehama</v>
      </c>
      <c r="F58">
        <f>TotalCountyLiqFuelEmisComm!C55</f>
        <v>7500</v>
      </c>
      <c r="G58" s="9">
        <f>TotalCountyLiqFuelEmisComm!D55</f>
        <v>0.0008014933852216588</v>
      </c>
      <c r="H58" s="8">
        <f t="shared" si="12"/>
        <v>0</v>
      </c>
      <c r="I58" s="8">
        <f t="shared" si="12"/>
        <v>0</v>
      </c>
      <c r="J58" s="8">
        <f t="shared" si="12"/>
        <v>0</v>
      </c>
      <c r="K58" s="8">
        <f t="shared" si="12"/>
        <v>0</v>
      </c>
      <c r="L58" s="8">
        <f t="shared" si="12"/>
        <v>0</v>
      </c>
      <c r="M58" s="8">
        <f t="shared" si="12"/>
        <v>0</v>
      </c>
      <c r="N58" s="8">
        <f t="shared" si="12"/>
        <v>0</v>
      </c>
    </row>
    <row r="59" spans="1:14" ht="12.75">
      <c r="A59" t="str">
        <f t="shared" si="8"/>
        <v>Commercial Residual Oil Combustion</v>
      </c>
      <c r="B59" t="str">
        <f t="shared" si="9"/>
        <v>060-995-1500-0000 </v>
      </c>
      <c r="C59">
        <f t="shared" si="10"/>
        <v>47183</v>
      </c>
      <c r="D59">
        <f>TotalCountyLiqFuelEmisComm!A56</f>
        <v>105</v>
      </c>
      <c r="E59" t="str">
        <f>TotalCountyLiqFuelEmisComm!B56</f>
        <v>Trinity</v>
      </c>
      <c r="F59">
        <f>TotalCountyLiqFuelEmisComm!C56</f>
        <v>1143</v>
      </c>
      <c r="G59" s="9">
        <f>TotalCountyLiqFuelEmisComm!D56</f>
        <v>0.0001221475919077808</v>
      </c>
      <c r="H59" s="8">
        <f t="shared" si="12"/>
        <v>0</v>
      </c>
      <c r="I59" s="8">
        <f t="shared" si="12"/>
        <v>0</v>
      </c>
      <c r="J59" s="8">
        <f t="shared" si="12"/>
        <v>0</v>
      </c>
      <c r="K59" s="8">
        <f t="shared" si="12"/>
        <v>0</v>
      </c>
      <c r="L59" s="8">
        <f t="shared" si="12"/>
        <v>0</v>
      </c>
      <c r="M59" s="8">
        <f t="shared" si="12"/>
        <v>0</v>
      </c>
      <c r="N59" s="8">
        <f t="shared" si="12"/>
        <v>0</v>
      </c>
    </row>
    <row r="60" spans="1:14" ht="12.75">
      <c r="A60" t="str">
        <f t="shared" si="8"/>
        <v>Commercial Residual Oil Combustion</v>
      </c>
      <c r="B60" t="str">
        <f t="shared" si="9"/>
        <v>060-995-1500-0000 </v>
      </c>
      <c r="C60">
        <f t="shared" si="10"/>
        <v>47183</v>
      </c>
      <c r="D60">
        <f>TotalCountyLiqFuelEmisComm!A57</f>
        <v>107</v>
      </c>
      <c r="E60" t="str">
        <f>TotalCountyLiqFuelEmisComm!B57</f>
        <v>Tulare</v>
      </c>
      <c r="F60">
        <f>TotalCountyLiqFuelEmisComm!C57</f>
        <v>50797</v>
      </c>
      <c r="G60" s="9">
        <f>TotalCountyLiqFuelEmisComm!D57</f>
        <v>0.005428461265213947</v>
      </c>
      <c r="H60" s="8">
        <f t="shared" si="12"/>
        <v>0</v>
      </c>
      <c r="I60" s="8">
        <f t="shared" si="12"/>
        <v>0</v>
      </c>
      <c r="J60" s="8">
        <f t="shared" si="12"/>
        <v>0</v>
      </c>
      <c r="K60" s="8">
        <f t="shared" si="12"/>
        <v>0</v>
      </c>
      <c r="L60" s="8">
        <f t="shared" si="12"/>
        <v>0</v>
      </c>
      <c r="M60" s="8">
        <f t="shared" si="12"/>
        <v>0</v>
      </c>
      <c r="N60" s="8">
        <f t="shared" si="12"/>
        <v>0</v>
      </c>
    </row>
    <row r="61" spans="1:14" ht="12.75">
      <c r="A61" t="str">
        <f t="shared" si="8"/>
        <v>Commercial Residual Oil Combustion</v>
      </c>
      <c r="B61" t="str">
        <f t="shared" si="9"/>
        <v>060-995-1500-0000 </v>
      </c>
      <c r="C61">
        <f t="shared" si="10"/>
        <v>47183</v>
      </c>
      <c r="D61">
        <f>TotalCountyLiqFuelEmisComm!A58</f>
        <v>109</v>
      </c>
      <c r="E61" t="str">
        <f>TotalCountyLiqFuelEmisComm!B58</f>
        <v>Tuolumne</v>
      </c>
      <c r="F61">
        <f>TotalCountyLiqFuelEmisComm!C58</f>
        <v>9782</v>
      </c>
      <c r="G61" s="9">
        <f>TotalCountyLiqFuelEmisComm!D58</f>
        <v>0.0010453611058984357</v>
      </c>
      <c r="H61" s="8">
        <f t="shared" si="12"/>
        <v>0</v>
      </c>
      <c r="I61" s="8">
        <f t="shared" si="12"/>
        <v>0</v>
      </c>
      <c r="J61" s="8">
        <f t="shared" si="12"/>
        <v>0</v>
      </c>
      <c r="K61" s="8">
        <f t="shared" si="12"/>
        <v>0</v>
      </c>
      <c r="L61" s="8">
        <f t="shared" si="12"/>
        <v>0</v>
      </c>
      <c r="M61" s="8">
        <f t="shared" si="12"/>
        <v>0</v>
      </c>
      <c r="N61" s="8">
        <f t="shared" si="12"/>
        <v>0</v>
      </c>
    </row>
    <row r="62" spans="1:14" ht="12.75">
      <c r="A62" t="str">
        <f t="shared" si="8"/>
        <v>Commercial Residual Oil Combustion</v>
      </c>
      <c r="B62" t="str">
        <f t="shared" si="9"/>
        <v>060-995-1500-0000 </v>
      </c>
      <c r="C62">
        <f t="shared" si="10"/>
        <v>47183</v>
      </c>
      <c r="D62">
        <f>TotalCountyLiqFuelEmisComm!A59</f>
        <v>111</v>
      </c>
      <c r="E62" t="str">
        <f>TotalCountyLiqFuelEmisComm!B59</f>
        <v>Ventura</v>
      </c>
      <c r="F62">
        <f>TotalCountyLiqFuelEmisComm!C59</f>
        <v>171557</v>
      </c>
      <c r="G62" s="9">
        <f>TotalCountyLiqFuelEmisComm!D59</f>
        <v>0.018333573425129618</v>
      </c>
      <c r="H62" s="8">
        <f t="shared" si="12"/>
        <v>0</v>
      </c>
      <c r="I62" s="8">
        <f t="shared" si="12"/>
        <v>0</v>
      </c>
      <c r="J62" s="8">
        <f t="shared" si="12"/>
        <v>0</v>
      </c>
      <c r="K62" s="8">
        <f t="shared" si="12"/>
        <v>0</v>
      </c>
      <c r="L62" s="8">
        <f t="shared" si="12"/>
        <v>0</v>
      </c>
      <c r="M62" s="8">
        <f t="shared" si="12"/>
        <v>0</v>
      </c>
      <c r="N62" s="8">
        <f t="shared" si="12"/>
        <v>0</v>
      </c>
    </row>
    <row r="63" spans="1:14" ht="12.75">
      <c r="A63" t="str">
        <f aca="true" t="shared" si="13" ref="A63:C64">A62</f>
        <v>Commercial Residual Oil Combustion</v>
      </c>
      <c r="B63" t="str">
        <f t="shared" si="13"/>
        <v>060-995-1500-0000 </v>
      </c>
      <c r="C63">
        <f t="shared" si="13"/>
        <v>47183</v>
      </c>
      <c r="D63">
        <f>TotalCountyLiqFuelEmisComm!A60</f>
        <v>113</v>
      </c>
      <c r="E63" t="str">
        <f>TotalCountyLiqFuelEmisComm!B60</f>
        <v>Yolo</v>
      </c>
      <c r="F63">
        <f>TotalCountyLiqFuelEmisComm!C60</f>
        <v>41530</v>
      </c>
      <c r="G63" s="9">
        <f>TotalCountyLiqFuelEmisComm!D60</f>
        <v>0.0044381360384340655</v>
      </c>
      <c r="H63" s="8">
        <f t="shared" si="12"/>
        <v>0</v>
      </c>
      <c r="I63" s="8">
        <f t="shared" si="12"/>
        <v>0</v>
      </c>
      <c r="J63" s="8">
        <f t="shared" si="12"/>
        <v>0</v>
      </c>
      <c r="K63" s="8">
        <f t="shared" si="12"/>
        <v>0</v>
      </c>
      <c r="L63" s="8">
        <f t="shared" si="12"/>
        <v>0</v>
      </c>
      <c r="M63" s="8">
        <f t="shared" si="12"/>
        <v>0</v>
      </c>
      <c r="N63" s="8">
        <f t="shared" si="12"/>
        <v>0</v>
      </c>
    </row>
    <row r="64" spans="1:14" ht="12.75">
      <c r="A64" t="str">
        <f t="shared" si="13"/>
        <v>Commercial Residual Oil Combustion</v>
      </c>
      <c r="B64" t="str">
        <f t="shared" si="13"/>
        <v>060-995-1500-0000 </v>
      </c>
      <c r="C64">
        <f t="shared" si="13"/>
        <v>47183</v>
      </c>
      <c r="D64">
        <f>TotalCountyLiqFuelEmisComm!A61</f>
        <v>115</v>
      </c>
      <c r="E64" t="str">
        <f>TotalCountyLiqFuelEmisComm!B61</f>
        <v>Yuba</v>
      </c>
      <c r="F64">
        <f>TotalCountyLiqFuelEmisComm!C61</f>
        <v>6650</v>
      </c>
      <c r="G64" s="9">
        <f>TotalCountyLiqFuelEmisComm!D61</f>
        <v>0.0007106574682298708</v>
      </c>
      <c r="H64" s="8">
        <f t="shared" si="12"/>
        <v>0</v>
      </c>
      <c r="I64" s="8">
        <f t="shared" si="12"/>
        <v>0</v>
      </c>
      <c r="J64" s="8">
        <f t="shared" si="12"/>
        <v>0</v>
      </c>
      <c r="K64" s="8">
        <f t="shared" si="12"/>
        <v>0</v>
      </c>
      <c r="L64" s="8">
        <f t="shared" si="12"/>
        <v>0</v>
      </c>
      <c r="M64" s="8">
        <f t="shared" si="12"/>
        <v>0</v>
      </c>
      <c r="N64" s="8">
        <f t="shared" si="12"/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2" max="2" width="17.57421875" style="0" bestFit="1" customWidth="1"/>
    <col min="3" max="3" width="6.140625" style="0" bestFit="1" customWidth="1"/>
    <col min="4" max="4" width="11.7109375" style="0" bestFit="1" customWidth="1"/>
    <col min="5" max="5" width="14.8515625" style="0" bestFit="1" customWidth="1"/>
    <col min="6" max="6" width="19.57421875" style="0" customWidth="1"/>
    <col min="7" max="7" width="9.28125" style="0" bestFit="1" customWidth="1"/>
    <col min="8" max="8" width="6.57421875" style="0" customWidth="1"/>
    <col min="9" max="9" width="8.7109375" style="0" bestFit="1" customWidth="1"/>
    <col min="10" max="10" width="7.7109375" style="0" bestFit="1" customWidth="1"/>
    <col min="11" max="14" width="6.7109375" style="0" bestFit="1" customWidth="1"/>
  </cols>
  <sheetData>
    <row r="1" ht="12.75">
      <c r="A1" t="s">
        <v>177</v>
      </c>
    </row>
    <row r="2" ht="12.75">
      <c r="H2" t="s">
        <v>29</v>
      </c>
    </row>
    <row r="3" spans="4:14" ht="12.75">
      <c r="D3" t="s">
        <v>31</v>
      </c>
      <c r="E3" t="s">
        <v>49</v>
      </c>
      <c r="F3" t="s">
        <v>50</v>
      </c>
      <c r="H3" t="s">
        <v>16</v>
      </c>
      <c r="I3" t="s">
        <v>1</v>
      </c>
      <c r="J3" t="s">
        <v>2</v>
      </c>
      <c r="K3" t="s">
        <v>3</v>
      </c>
      <c r="L3" t="s">
        <v>4</v>
      </c>
      <c r="M3" t="s">
        <v>30</v>
      </c>
      <c r="N3" t="s">
        <v>6</v>
      </c>
    </row>
    <row r="4" spans="4:14" ht="12.75">
      <c r="D4" t="str">
        <f>StateLiquidFuels!A61</f>
        <v>Commercial LPG Combustion</v>
      </c>
      <c r="E4" t="str">
        <f>StateLiquidFuels!B61</f>
        <v>060-995-0120-0000 </v>
      </c>
      <c r="F4">
        <f>StateLiquidFuels!C61</f>
        <v>58727</v>
      </c>
      <c r="H4">
        <f>StateLiquidFuels!E61</f>
        <v>95.256</v>
      </c>
      <c r="I4">
        <f>StateLiquidFuels!F61</f>
        <v>296.352</v>
      </c>
      <c r="J4">
        <f>StateLiquidFuels!G61</f>
        <v>40.219199999999994</v>
      </c>
      <c r="K4">
        <f>StateLiquidFuels!H61</f>
        <v>10.584</v>
      </c>
      <c r="L4">
        <f>StateLiquidFuels!I61</f>
        <v>6.3504</v>
      </c>
      <c r="M4">
        <f>StateLiquidFuels!J61</f>
        <v>8.4672</v>
      </c>
      <c r="N4">
        <f>StateLiquidFuels!K61</f>
        <v>8.4672</v>
      </c>
    </row>
    <row r="6" spans="1:7" ht="37.5" customHeight="1">
      <c r="A6" t="str">
        <f aca="true" t="shared" si="0" ref="A6:C7">D3</f>
        <v>By EIC Code</v>
      </c>
      <c r="B6" t="str">
        <f t="shared" si="0"/>
        <v>EIC</v>
      </c>
      <c r="C6" t="str">
        <f t="shared" si="0"/>
        <v>CES</v>
      </c>
      <c r="D6" t="str">
        <f>TotalCountyLiqFuelEmisComm!A3</f>
        <v>County FIPS</v>
      </c>
      <c r="E6" t="str">
        <f>TotalCountyLiqFuelEmisComm!B3</f>
        <v>Area Name</v>
      </c>
      <c r="F6" s="4" t="str">
        <f>TotalCountyLiqFuelEmisComm!C3</f>
        <v>Number of Employees for week including March 12, 1999</v>
      </c>
      <c r="G6" t="str">
        <f>TotalCountyLiqFuelEmisComm!D3</f>
        <v>Proportion</v>
      </c>
    </row>
    <row r="7" spans="1:14" ht="12.75">
      <c r="A7" t="str">
        <f t="shared" si="0"/>
        <v>Commercial LPG Combustion</v>
      </c>
      <c r="B7" t="str">
        <f t="shared" si="0"/>
        <v>060-995-0120-0000 </v>
      </c>
      <c r="C7">
        <f t="shared" si="0"/>
        <v>58727</v>
      </c>
      <c r="D7">
        <f>TotalCountyLiqFuelEmisComm!A4</f>
        <v>1</v>
      </c>
      <c r="E7" t="str">
        <f>TotalCountyLiqFuelEmisComm!B4</f>
        <v>Alameda</v>
      </c>
      <c r="F7">
        <f>TotalCountyLiqFuelEmisComm!C4</f>
        <v>452030</v>
      </c>
      <c r="G7" s="9">
        <f>TotalCountyLiqFuelEmisComm!D4</f>
        <v>0.04830654065623286</v>
      </c>
      <c r="H7" s="8">
        <f aca="true" t="shared" si="1" ref="H7:N16">$G7*H$4</f>
        <v>4.601487836750118</v>
      </c>
      <c r="I7" s="8">
        <f t="shared" si="1"/>
        <v>14.31573993655592</v>
      </c>
      <c r="J7" s="8">
        <f t="shared" si="1"/>
        <v>1.9428504199611605</v>
      </c>
      <c r="K7" s="8">
        <f t="shared" si="1"/>
        <v>0.5112764263055686</v>
      </c>
      <c r="L7" s="8">
        <f t="shared" si="1"/>
        <v>0.30676585578334115</v>
      </c>
      <c r="M7" s="8">
        <f t="shared" si="1"/>
        <v>0.4090211410444549</v>
      </c>
      <c r="N7" s="8">
        <f t="shared" si="1"/>
        <v>0.4090211410444549</v>
      </c>
    </row>
    <row r="8" spans="1:14" ht="12.75">
      <c r="A8" t="str">
        <f>D4</f>
        <v>Commercial LPG Combustion</v>
      </c>
      <c r="B8" t="str">
        <f>E4</f>
        <v>060-995-0120-0000 </v>
      </c>
      <c r="C8">
        <f>F4</f>
        <v>58727</v>
      </c>
      <c r="D8">
        <f>TotalCountyLiqFuelEmisComm!A5</f>
        <v>3</v>
      </c>
      <c r="E8" t="str">
        <f>TotalCountyLiqFuelEmisComm!B5</f>
        <v>Alpine</v>
      </c>
      <c r="F8">
        <f>TotalCountyLiqFuelEmisComm!C5</f>
        <v>460</v>
      </c>
      <c r="G8" s="9">
        <f>TotalCountyLiqFuelEmisComm!D5</f>
        <v>4.915826096026175E-05</v>
      </c>
      <c r="H8" s="8">
        <f t="shared" si="1"/>
        <v>0.004682619306030693</v>
      </c>
      <c r="I8" s="8">
        <f t="shared" si="1"/>
        <v>0.014568148952095489</v>
      </c>
      <c r="J8" s="8">
        <f t="shared" si="1"/>
        <v>0.001977105929212959</v>
      </c>
      <c r="K8" s="8">
        <f t="shared" si="1"/>
        <v>0.0005202910340034103</v>
      </c>
      <c r="L8" s="8">
        <f t="shared" si="1"/>
        <v>0.00031217462040204617</v>
      </c>
      <c r="M8" s="8">
        <f t="shared" si="1"/>
        <v>0.0004162328272027283</v>
      </c>
      <c r="N8" s="8">
        <f t="shared" si="1"/>
        <v>0.0004162328272027283</v>
      </c>
    </row>
    <row r="9" spans="1:14" ht="12.75">
      <c r="A9" t="str">
        <f>A7</f>
        <v>Commercial LPG Combustion</v>
      </c>
      <c r="B9" t="str">
        <f>B7</f>
        <v>060-995-0120-0000 </v>
      </c>
      <c r="C9">
        <f>C7</f>
        <v>58727</v>
      </c>
      <c r="D9">
        <f>TotalCountyLiqFuelEmisComm!A6</f>
        <v>5</v>
      </c>
      <c r="E9" t="str">
        <f>TotalCountyLiqFuelEmisComm!B6</f>
        <v>Amador</v>
      </c>
      <c r="F9">
        <f>TotalCountyLiqFuelEmisComm!C6</f>
        <v>5678</v>
      </c>
      <c r="G9" s="9">
        <f>TotalCountyLiqFuelEmisComm!D6</f>
        <v>0.0006067839255051438</v>
      </c>
      <c r="H9" s="8">
        <f t="shared" si="1"/>
        <v>0.05779980960791798</v>
      </c>
      <c r="I9" s="8">
        <f t="shared" si="1"/>
        <v>0.17982162989130038</v>
      </c>
      <c r="J9" s="8">
        <f t="shared" si="1"/>
        <v>0.024404364056676477</v>
      </c>
      <c r="K9" s="8">
        <f t="shared" si="1"/>
        <v>0.006422201067546442</v>
      </c>
      <c r="L9" s="8">
        <f t="shared" si="1"/>
        <v>0.003853320640527865</v>
      </c>
      <c r="M9" s="8">
        <f t="shared" si="1"/>
        <v>0.005137760854037154</v>
      </c>
      <c r="N9" s="8">
        <f t="shared" si="1"/>
        <v>0.005137760854037154</v>
      </c>
    </row>
    <row r="10" spans="1:14" ht="12.75">
      <c r="A10" t="str">
        <f aca="true" t="shared" si="2" ref="A10:A41">A9</f>
        <v>Commercial LPG Combustion</v>
      </c>
      <c r="B10" t="str">
        <f aca="true" t="shared" si="3" ref="B10:B41">B9</f>
        <v>060-995-0120-0000 </v>
      </c>
      <c r="C10">
        <f aca="true" t="shared" si="4" ref="C10:C41">C9</f>
        <v>58727</v>
      </c>
      <c r="D10">
        <f>TotalCountyLiqFuelEmisComm!A7</f>
        <v>7</v>
      </c>
      <c r="E10" t="str">
        <f>TotalCountyLiqFuelEmisComm!B7</f>
        <v>Butte</v>
      </c>
      <c r="F10">
        <f>TotalCountyLiqFuelEmisComm!C7</f>
        <v>43182</v>
      </c>
      <c r="G10" s="9">
        <f>TotalCountyLiqFuelEmisComm!D7</f>
        <v>0.004614678314752223</v>
      </c>
      <c r="H10" s="8">
        <f t="shared" si="1"/>
        <v>0.4395757975500378</v>
      </c>
      <c r="I10" s="8">
        <f t="shared" si="1"/>
        <v>1.3675691479334506</v>
      </c>
      <c r="J10" s="8">
        <f t="shared" si="1"/>
        <v>0.18559867007668257</v>
      </c>
      <c r="K10" s="8">
        <f t="shared" si="1"/>
        <v>0.04884175528333753</v>
      </c>
      <c r="L10" s="8">
        <f t="shared" si="1"/>
        <v>0.029305053170002517</v>
      </c>
      <c r="M10" s="8">
        <f t="shared" si="1"/>
        <v>0.03907340422667002</v>
      </c>
      <c r="N10" s="8">
        <f t="shared" si="1"/>
        <v>0.03907340422667002</v>
      </c>
    </row>
    <row r="11" spans="1:14" ht="12.75">
      <c r="A11" t="str">
        <f t="shared" si="2"/>
        <v>Commercial LPG Combustion</v>
      </c>
      <c r="B11" t="str">
        <f t="shared" si="3"/>
        <v>060-995-0120-0000 </v>
      </c>
      <c r="C11">
        <f t="shared" si="4"/>
        <v>58727</v>
      </c>
      <c r="D11">
        <f>TotalCountyLiqFuelEmisComm!A8</f>
        <v>9</v>
      </c>
      <c r="E11" t="str">
        <f>TotalCountyLiqFuelEmisComm!B8</f>
        <v>Calaveras</v>
      </c>
      <c r="F11">
        <f>TotalCountyLiqFuelEmisComm!C8</f>
        <v>4151</v>
      </c>
      <c r="G11" s="9">
        <f>TotalCountyLiqFuelEmisComm!D8</f>
        <v>0.0004435998722740141</v>
      </c>
      <c r="H11" s="8">
        <f t="shared" si="1"/>
        <v>0.04225554943333349</v>
      </c>
      <c r="I11" s="8">
        <f t="shared" si="1"/>
        <v>0.13146170934814863</v>
      </c>
      <c r="J11" s="8">
        <f t="shared" si="1"/>
        <v>0.017841231982963026</v>
      </c>
      <c r="K11" s="8">
        <f t="shared" si="1"/>
        <v>0.0046950610481481655</v>
      </c>
      <c r="L11" s="8">
        <f t="shared" si="1"/>
        <v>0.002817036628888899</v>
      </c>
      <c r="M11" s="8">
        <f t="shared" si="1"/>
        <v>0.0037560488385185325</v>
      </c>
      <c r="N11" s="8">
        <f t="shared" si="1"/>
        <v>0.0037560488385185325</v>
      </c>
    </row>
    <row r="12" spans="1:14" ht="12.75">
      <c r="A12" t="str">
        <f t="shared" si="2"/>
        <v>Commercial LPG Combustion</v>
      </c>
      <c r="B12" t="str">
        <f t="shared" si="3"/>
        <v>060-995-0120-0000 </v>
      </c>
      <c r="C12">
        <f t="shared" si="4"/>
        <v>58727</v>
      </c>
      <c r="D12">
        <f>TotalCountyLiqFuelEmisComm!A9</f>
        <v>11</v>
      </c>
      <c r="E12" t="str">
        <f>TotalCountyLiqFuelEmisComm!B9</f>
        <v>Colusa</v>
      </c>
      <c r="F12">
        <f>TotalCountyLiqFuelEmisComm!C9</f>
        <v>2258</v>
      </c>
      <c r="G12" s="9">
        <f>TotalCountyLiqFuelEmisComm!D9</f>
        <v>0.00024130294184406743</v>
      </c>
      <c r="H12" s="8">
        <f t="shared" si="1"/>
        <v>0.022985553028298487</v>
      </c>
      <c r="I12" s="8">
        <f t="shared" si="1"/>
        <v>0.07151060942137306</v>
      </c>
      <c r="J12" s="8">
        <f t="shared" si="1"/>
        <v>0.009705011278614915</v>
      </c>
      <c r="K12" s="8">
        <f t="shared" si="1"/>
        <v>0.00255395033647761</v>
      </c>
      <c r="L12" s="8">
        <f t="shared" si="1"/>
        <v>0.0015323702018865658</v>
      </c>
      <c r="M12" s="8">
        <f t="shared" si="1"/>
        <v>0.0020431602691820877</v>
      </c>
      <c r="N12" s="8">
        <f t="shared" si="1"/>
        <v>0.0020431602691820877</v>
      </c>
    </row>
    <row r="13" spans="1:14" ht="12.75">
      <c r="A13" t="str">
        <f t="shared" si="2"/>
        <v>Commercial LPG Combustion</v>
      </c>
      <c r="B13" t="str">
        <f t="shared" si="3"/>
        <v>060-995-0120-0000 </v>
      </c>
      <c r="C13">
        <f t="shared" si="4"/>
        <v>58727</v>
      </c>
      <c r="D13">
        <f>TotalCountyLiqFuelEmisComm!A10</f>
        <v>13</v>
      </c>
      <c r="E13" t="str">
        <f>TotalCountyLiqFuelEmisComm!B10</f>
        <v>Contra Costa</v>
      </c>
      <c r="F13">
        <f>TotalCountyLiqFuelEmisComm!C10</f>
        <v>250885</v>
      </c>
      <c r="G13" s="9">
        <f>TotalCountyLiqFuelEmisComm!D10</f>
        <v>0.026811022393511453</v>
      </c>
      <c r="H13" s="8">
        <f t="shared" si="1"/>
        <v>2.553910749116327</v>
      </c>
      <c r="I13" s="8">
        <f t="shared" si="1"/>
        <v>7.945500108361905</v>
      </c>
      <c r="J13" s="8">
        <f t="shared" si="1"/>
        <v>1.0783178718491158</v>
      </c>
      <c r="K13" s="8">
        <f t="shared" si="1"/>
        <v>0.2837678610129252</v>
      </c>
      <c r="L13" s="8">
        <f t="shared" si="1"/>
        <v>0.17026071660775513</v>
      </c>
      <c r="M13" s="8">
        <f t="shared" si="1"/>
        <v>0.22701428881034016</v>
      </c>
      <c r="N13" s="8">
        <f t="shared" si="1"/>
        <v>0.22701428881034016</v>
      </c>
    </row>
    <row r="14" spans="1:14" ht="12.75">
      <c r="A14" t="str">
        <f t="shared" si="2"/>
        <v>Commercial LPG Combustion</v>
      </c>
      <c r="B14" t="str">
        <f t="shared" si="3"/>
        <v>060-995-0120-0000 </v>
      </c>
      <c r="C14">
        <f t="shared" si="4"/>
        <v>58727</v>
      </c>
      <c r="D14">
        <f>TotalCountyLiqFuelEmisComm!A11</f>
        <v>15</v>
      </c>
      <c r="E14" t="str">
        <f>TotalCountyLiqFuelEmisComm!B11</f>
        <v>Del Norte</v>
      </c>
      <c r="F14">
        <f>TotalCountyLiqFuelEmisComm!C11</f>
        <v>3722</v>
      </c>
      <c r="G14" s="9">
        <f>TotalCountyLiqFuelEmisComm!D11</f>
        <v>0.00039775445063933526</v>
      </c>
      <c r="H14" s="8">
        <f t="shared" si="1"/>
        <v>0.03788849795010052</v>
      </c>
      <c r="I14" s="8">
        <f t="shared" si="1"/>
        <v>0.11787532695586828</v>
      </c>
      <c r="J14" s="8">
        <f t="shared" si="1"/>
        <v>0.01599736580115355</v>
      </c>
      <c r="K14" s="8">
        <f t="shared" si="1"/>
        <v>0.004209833105566724</v>
      </c>
      <c r="L14" s="8">
        <f t="shared" si="1"/>
        <v>0.0025258998633400343</v>
      </c>
      <c r="M14" s="8">
        <f t="shared" si="1"/>
        <v>0.0033678664844533795</v>
      </c>
      <c r="N14" s="8">
        <f t="shared" si="1"/>
        <v>0.0033678664844533795</v>
      </c>
    </row>
    <row r="15" spans="1:14" ht="12.75">
      <c r="A15" t="str">
        <f t="shared" si="2"/>
        <v>Commercial LPG Combustion</v>
      </c>
      <c r="B15" t="str">
        <f t="shared" si="3"/>
        <v>060-995-0120-0000 </v>
      </c>
      <c r="C15">
        <f t="shared" si="4"/>
        <v>58727</v>
      </c>
      <c r="D15">
        <f>TotalCountyLiqFuelEmisComm!A12</f>
        <v>17</v>
      </c>
      <c r="E15" t="str">
        <f>TotalCountyLiqFuelEmisComm!B12</f>
        <v>El Dorado</v>
      </c>
      <c r="F15">
        <f>TotalCountyLiqFuelEmisComm!C12</f>
        <v>29564</v>
      </c>
      <c r="G15" s="9">
        <f>TotalCountyLiqFuelEmisComm!D12</f>
        <v>0.003159380058759083</v>
      </c>
      <c r="H15" s="8">
        <f t="shared" si="1"/>
        <v>0.3009499068771552</v>
      </c>
      <c r="I15" s="8">
        <f t="shared" si="1"/>
        <v>0.9362885991733717</v>
      </c>
      <c r="J15" s="8">
        <f t="shared" si="1"/>
        <v>0.1270677384592433</v>
      </c>
      <c r="K15" s="8">
        <f t="shared" si="1"/>
        <v>0.03343887854190613</v>
      </c>
      <c r="L15" s="8">
        <f t="shared" si="1"/>
        <v>0.02006332712514368</v>
      </c>
      <c r="M15" s="8">
        <f t="shared" si="1"/>
        <v>0.026751102833524908</v>
      </c>
      <c r="N15" s="8">
        <f t="shared" si="1"/>
        <v>0.026751102833524908</v>
      </c>
    </row>
    <row r="16" spans="1:14" ht="12.75">
      <c r="A16" t="str">
        <f t="shared" si="2"/>
        <v>Commercial LPG Combustion</v>
      </c>
      <c r="B16" t="str">
        <f t="shared" si="3"/>
        <v>060-995-0120-0000 </v>
      </c>
      <c r="C16">
        <f t="shared" si="4"/>
        <v>58727</v>
      </c>
      <c r="D16">
        <f>TotalCountyLiqFuelEmisComm!A13</f>
        <v>19</v>
      </c>
      <c r="E16" t="str">
        <f>TotalCountyLiqFuelEmisComm!B13</f>
        <v>Fresno</v>
      </c>
      <c r="F16">
        <f>TotalCountyLiqFuelEmisComm!C13</f>
        <v>154720</v>
      </c>
      <c r="G16" s="9">
        <f>TotalCountyLiqFuelEmisComm!D13</f>
        <v>0.01653427420819934</v>
      </c>
      <c r="H16" s="8">
        <f t="shared" si="1"/>
        <v>1.5749888239762364</v>
      </c>
      <c r="I16" s="8">
        <f t="shared" si="1"/>
        <v>4.8999652301482906</v>
      </c>
      <c r="J16" s="8">
        <f t="shared" si="1"/>
        <v>0.6649952812344109</v>
      </c>
      <c r="K16" s="8">
        <f t="shared" si="1"/>
        <v>0.17499875821958183</v>
      </c>
      <c r="L16" s="8">
        <f t="shared" si="1"/>
        <v>0.1049992549317491</v>
      </c>
      <c r="M16" s="8">
        <f t="shared" si="1"/>
        <v>0.13999900657566547</v>
      </c>
      <c r="N16" s="8">
        <f t="shared" si="1"/>
        <v>0.13999900657566547</v>
      </c>
    </row>
    <row r="17" spans="1:14" ht="12.75">
      <c r="A17" t="str">
        <f t="shared" si="2"/>
        <v>Commercial LPG Combustion</v>
      </c>
      <c r="B17" t="str">
        <f t="shared" si="3"/>
        <v>060-995-0120-0000 </v>
      </c>
      <c r="C17">
        <f t="shared" si="4"/>
        <v>58727</v>
      </c>
      <c r="D17">
        <f>TotalCountyLiqFuelEmisComm!A14</f>
        <v>21</v>
      </c>
      <c r="E17" t="str">
        <f>TotalCountyLiqFuelEmisComm!B14</f>
        <v>Glenn</v>
      </c>
      <c r="F17">
        <f>TotalCountyLiqFuelEmisComm!C14</f>
        <v>2516</v>
      </c>
      <c r="G17" s="9">
        <f>TotalCountyLiqFuelEmisComm!D14</f>
        <v>0.0002688743142956925</v>
      </c>
      <c r="H17" s="8">
        <f aca="true" t="shared" si="5" ref="H17:N26">$G17*H$4</f>
        <v>0.025611891682550486</v>
      </c>
      <c r="I17" s="8">
        <f t="shared" si="5"/>
        <v>0.07968144079015706</v>
      </c>
      <c r="J17" s="8">
        <f t="shared" si="5"/>
        <v>0.010813909821521315</v>
      </c>
      <c r="K17" s="8">
        <f t="shared" si="5"/>
        <v>0.002845765742505609</v>
      </c>
      <c r="L17" s="8">
        <f t="shared" si="5"/>
        <v>0.0017074594455033655</v>
      </c>
      <c r="M17" s="8">
        <f t="shared" si="5"/>
        <v>0.0022766125940044874</v>
      </c>
      <c r="N17" s="8">
        <f t="shared" si="5"/>
        <v>0.0022766125940044874</v>
      </c>
    </row>
    <row r="18" spans="1:14" ht="12.75">
      <c r="A18" t="str">
        <f t="shared" si="2"/>
        <v>Commercial LPG Combustion</v>
      </c>
      <c r="B18" t="str">
        <f t="shared" si="3"/>
        <v>060-995-0120-0000 </v>
      </c>
      <c r="C18">
        <f t="shared" si="4"/>
        <v>58727</v>
      </c>
      <c r="D18">
        <f>TotalCountyLiqFuelEmisComm!A15</f>
        <v>23</v>
      </c>
      <c r="E18" t="str">
        <f>TotalCountyLiqFuelEmisComm!B15</f>
        <v>Humboldt</v>
      </c>
      <c r="F18">
        <f>TotalCountyLiqFuelEmisComm!C15</f>
        <v>27681</v>
      </c>
      <c r="G18" s="9">
        <f>TotalCountyLiqFuelEmisComm!D15</f>
        <v>0.0029581517861760986</v>
      </c>
      <c r="H18" s="8">
        <f t="shared" si="5"/>
        <v>0.28178170654399043</v>
      </c>
      <c r="I18" s="8">
        <f t="shared" si="5"/>
        <v>0.8766541981368591</v>
      </c>
      <c r="J18" s="8">
        <f t="shared" si="5"/>
        <v>0.11897449831857372</v>
      </c>
      <c r="K18" s="8">
        <f t="shared" si="5"/>
        <v>0.03130907850488783</v>
      </c>
      <c r="L18" s="8">
        <f t="shared" si="5"/>
        <v>0.018785447102932694</v>
      </c>
      <c r="M18" s="8">
        <f t="shared" si="5"/>
        <v>0.025047262803910262</v>
      </c>
      <c r="N18" s="8">
        <f t="shared" si="5"/>
        <v>0.025047262803910262</v>
      </c>
    </row>
    <row r="19" spans="1:14" ht="12.75">
      <c r="A19" t="str">
        <f t="shared" si="2"/>
        <v>Commercial LPG Combustion</v>
      </c>
      <c r="B19" t="str">
        <f t="shared" si="3"/>
        <v>060-995-0120-0000 </v>
      </c>
      <c r="C19">
        <f t="shared" si="4"/>
        <v>58727</v>
      </c>
      <c r="D19">
        <f>TotalCountyLiqFuelEmisComm!A16</f>
        <v>25</v>
      </c>
      <c r="E19" t="str">
        <f>TotalCountyLiqFuelEmisComm!B16</f>
        <v>Imperial</v>
      </c>
      <c r="F19">
        <f>TotalCountyLiqFuelEmisComm!C16</f>
        <v>18456</v>
      </c>
      <c r="G19" s="9">
        <f>TotalCountyLiqFuelEmisComm!D16</f>
        <v>0.001972314922353458</v>
      </c>
      <c r="H19" s="8">
        <f t="shared" si="5"/>
        <v>0.187874830243701</v>
      </c>
      <c r="I19" s="8">
        <f t="shared" si="5"/>
        <v>0.584499471869292</v>
      </c>
      <c r="J19" s="8">
        <f t="shared" si="5"/>
        <v>0.07932492832511819</v>
      </c>
      <c r="K19" s="8">
        <f t="shared" si="5"/>
        <v>0.020874981138189</v>
      </c>
      <c r="L19" s="8">
        <f t="shared" si="5"/>
        <v>0.0125249886829134</v>
      </c>
      <c r="M19" s="8">
        <f t="shared" si="5"/>
        <v>0.0166999849105512</v>
      </c>
      <c r="N19" s="8">
        <f t="shared" si="5"/>
        <v>0.0166999849105512</v>
      </c>
    </row>
    <row r="20" spans="1:14" ht="12.75">
      <c r="A20" t="str">
        <f t="shared" si="2"/>
        <v>Commercial LPG Combustion</v>
      </c>
      <c r="B20" t="str">
        <f t="shared" si="3"/>
        <v>060-995-0120-0000 </v>
      </c>
      <c r="C20">
        <f t="shared" si="4"/>
        <v>58727</v>
      </c>
      <c r="D20">
        <f>TotalCountyLiqFuelEmisComm!A17</f>
        <v>27</v>
      </c>
      <c r="E20" t="str">
        <f>TotalCountyLiqFuelEmisComm!B17</f>
        <v>Inyo</v>
      </c>
      <c r="F20">
        <f>TotalCountyLiqFuelEmisComm!C17</f>
        <v>5540</v>
      </c>
      <c r="G20" s="9">
        <f>TotalCountyLiqFuelEmisComm!D17</f>
        <v>0.0005920364472170653</v>
      </c>
      <c r="H20" s="8">
        <f t="shared" si="5"/>
        <v>0.05639502381610878</v>
      </c>
      <c r="I20" s="8">
        <f t="shared" si="5"/>
        <v>0.17545118520567174</v>
      </c>
      <c r="J20" s="8">
        <f t="shared" si="5"/>
        <v>0.02381123227791259</v>
      </c>
      <c r="K20" s="8">
        <f t="shared" si="5"/>
        <v>0.006266113757345419</v>
      </c>
      <c r="L20" s="8">
        <f t="shared" si="5"/>
        <v>0.0037596682544072516</v>
      </c>
      <c r="M20" s="8">
        <f t="shared" si="5"/>
        <v>0.005012891005876336</v>
      </c>
      <c r="N20" s="8">
        <f t="shared" si="5"/>
        <v>0.005012891005876336</v>
      </c>
    </row>
    <row r="21" spans="1:14" ht="12.75">
      <c r="A21" t="str">
        <f t="shared" si="2"/>
        <v>Commercial LPG Combustion</v>
      </c>
      <c r="B21" t="str">
        <f t="shared" si="3"/>
        <v>060-995-0120-0000 </v>
      </c>
      <c r="C21">
        <f t="shared" si="4"/>
        <v>58727</v>
      </c>
      <c r="D21">
        <f>TotalCountyLiqFuelEmisComm!A18</f>
        <v>29</v>
      </c>
      <c r="E21" t="str">
        <f>TotalCountyLiqFuelEmisComm!B18</f>
        <v>Kern</v>
      </c>
      <c r="F21">
        <f>TotalCountyLiqFuelEmisComm!C18</f>
        <v>110162</v>
      </c>
      <c r="G21" s="9">
        <f>TotalCountyLiqFuelEmisComm!D18</f>
        <v>0.011772548573705117</v>
      </c>
      <c r="H21" s="8">
        <f t="shared" si="5"/>
        <v>1.1214058869368546</v>
      </c>
      <c r="I21" s="8">
        <f t="shared" si="5"/>
        <v>3.4888183149146585</v>
      </c>
      <c r="J21" s="8">
        <f t="shared" si="5"/>
        <v>0.4734824855955608</v>
      </c>
      <c r="K21" s="8">
        <f t="shared" si="5"/>
        <v>0.12460065410409496</v>
      </c>
      <c r="L21" s="8">
        <f t="shared" si="5"/>
        <v>0.07476039246245697</v>
      </c>
      <c r="M21" s="8">
        <f t="shared" si="5"/>
        <v>0.09968052328327597</v>
      </c>
      <c r="N21" s="8">
        <f t="shared" si="5"/>
        <v>0.09968052328327597</v>
      </c>
    </row>
    <row r="22" spans="1:14" ht="12.75">
      <c r="A22" t="str">
        <f t="shared" si="2"/>
        <v>Commercial LPG Combustion</v>
      </c>
      <c r="B22" t="str">
        <f t="shared" si="3"/>
        <v>060-995-0120-0000 </v>
      </c>
      <c r="C22">
        <f t="shared" si="4"/>
        <v>58727</v>
      </c>
      <c r="D22">
        <f>TotalCountyLiqFuelEmisComm!A19</f>
        <v>31</v>
      </c>
      <c r="E22" t="str">
        <f>TotalCountyLiqFuelEmisComm!B19</f>
        <v>Kings</v>
      </c>
      <c r="F22">
        <f>TotalCountyLiqFuelEmisComm!C19</f>
        <v>12863</v>
      </c>
      <c r="G22" s="9">
        <f>TotalCountyLiqFuelEmisComm!D19</f>
        <v>0.001374614588547493</v>
      </c>
      <c r="H22" s="8">
        <f t="shared" si="5"/>
        <v>0.13094028724668</v>
      </c>
      <c r="I22" s="8">
        <f t="shared" si="5"/>
        <v>0.4073697825452266</v>
      </c>
      <c r="J22" s="8">
        <f t="shared" si="5"/>
        <v>0.05528589905970932</v>
      </c>
      <c r="K22" s="8">
        <f t="shared" si="5"/>
        <v>0.014548920805186666</v>
      </c>
      <c r="L22" s="8">
        <f t="shared" si="5"/>
        <v>0.008729352483112</v>
      </c>
      <c r="M22" s="8">
        <f t="shared" si="5"/>
        <v>0.011639136644149332</v>
      </c>
      <c r="N22" s="8">
        <f t="shared" si="5"/>
        <v>0.011639136644149332</v>
      </c>
    </row>
    <row r="23" spans="1:14" ht="12.75">
      <c r="A23" t="str">
        <f t="shared" si="2"/>
        <v>Commercial LPG Combustion</v>
      </c>
      <c r="B23" t="str">
        <f t="shared" si="3"/>
        <v>060-995-0120-0000 </v>
      </c>
      <c r="C23">
        <f t="shared" si="4"/>
        <v>58727</v>
      </c>
      <c r="D23">
        <f>TotalCountyLiqFuelEmisComm!A20</f>
        <v>33</v>
      </c>
      <c r="E23" t="str">
        <f>TotalCountyLiqFuelEmisComm!B20</f>
        <v>Lake</v>
      </c>
      <c r="F23">
        <f>TotalCountyLiqFuelEmisComm!C20</f>
        <v>7690</v>
      </c>
      <c r="G23" s="9">
        <f>TotalCountyLiqFuelEmisComm!D20</f>
        <v>0.0008217978843139408</v>
      </c>
      <c r="H23" s="8">
        <f t="shared" si="5"/>
        <v>0.07828117926820875</v>
      </c>
      <c r="I23" s="8">
        <f t="shared" si="5"/>
        <v>0.24354144661220498</v>
      </c>
      <c r="J23" s="8">
        <f t="shared" si="5"/>
        <v>0.03305205346879925</v>
      </c>
      <c r="K23" s="8">
        <f t="shared" si="5"/>
        <v>0.00869790880757875</v>
      </c>
      <c r="L23" s="8">
        <f t="shared" si="5"/>
        <v>0.00521874528454725</v>
      </c>
      <c r="M23" s="8">
        <f t="shared" si="5"/>
        <v>0.006958327046063</v>
      </c>
      <c r="N23" s="8">
        <f t="shared" si="5"/>
        <v>0.006958327046063</v>
      </c>
    </row>
    <row r="24" spans="1:14" ht="12.75">
      <c r="A24" t="str">
        <f t="shared" si="2"/>
        <v>Commercial LPG Combustion</v>
      </c>
      <c r="B24" t="str">
        <f t="shared" si="3"/>
        <v>060-995-0120-0000 </v>
      </c>
      <c r="C24">
        <f t="shared" si="4"/>
        <v>58727</v>
      </c>
      <c r="D24">
        <f>TotalCountyLiqFuelEmisComm!A21</f>
        <v>35</v>
      </c>
      <c r="E24" t="str">
        <f>TotalCountyLiqFuelEmisComm!B21</f>
        <v>Lassen</v>
      </c>
      <c r="F24">
        <f>TotalCountyLiqFuelEmisComm!C21</f>
        <v>3261</v>
      </c>
      <c r="G24" s="9">
        <f>TotalCountyLiqFuelEmisComm!D21</f>
        <v>0.00034848932389437725</v>
      </c>
      <c r="H24" s="8">
        <f t="shared" si="5"/>
        <v>0.0331956990368828</v>
      </c>
      <c r="I24" s="8">
        <f t="shared" si="5"/>
        <v>0.10327550811474648</v>
      </c>
      <c r="J24" s="8">
        <f t="shared" si="5"/>
        <v>0.014015961815572735</v>
      </c>
      <c r="K24" s="8">
        <f t="shared" si="5"/>
        <v>0.0036884110040980886</v>
      </c>
      <c r="L24" s="8">
        <f t="shared" si="5"/>
        <v>0.002213046602458853</v>
      </c>
      <c r="M24" s="8">
        <f t="shared" si="5"/>
        <v>0.002950728803278471</v>
      </c>
      <c r="N24" s="8">
        <f t="shared" si="5"/>
        <v>0.002950728803278471</v>
      </c>
    </row>
    <row r="25" spans="1:14" ht="12.75">
      <c r="A25" t="str">
        <f t="shared" si="2"/>
        <v>Commercial LPG Combustion</v>
      </c>
      <c r="B25" t="str">
        <f t="shared" si="3"/>
        <v>060-995-0120-0000 </v>
      </c>
      <c r="C25">
        <f t="shared" si="4"/>
        <v>58727</v>
      </c>
      <c r="D25">
        <f>TotalCountyLiqFuelEmisComm!A22</f>
        <v>37</v>
      </c>
      <c r="E25" t="str">
        <f>TotalCountyLiqFuelEmisComm!B22</f>
        <v>Los Angeles</v>
      </c>
      <c r="F25">
        <f>TotalCountyLiqFuelEmisComm!C22</f>
        <v>2836373</v>
      </c>
      <c r="G25" s="9">
        <f>TotalCountyLiqFuelEmisComm!D22</f>
        <v>0.303111226336175</v>
      </c>
      <c r="H25" s="8">
        <f t="shared" si="5"/>
        <v>28.873162975878685</v>
      </c>
      <c r="I25" s="8">
        <f t="shared" si="5"/>
        <v>89.82761814717813</v>
      </c>
      <c r="J25" s="8">
        <f t="shared" si="5"/>
        <v>12.190891034259888</v>
      </c>
      <c r="K25" s="8">
        <f t="shared" si="5"/>
        <v>3.208129219542076</v>
      </c>
      <c r="L25" s="8">
        <f t="shared" si="5"/>
        <v>1.9248775317252456</v>
      </c>
      <c r="M25" s="8">
        <f t="shared" si="5"/>
        <v>2.566503375633661</v>
      </c>
      <c r="N25" s="8">
        <f t="shared" si="5"/>
        <v>2.566503375633661</v>
      </c>
    </row>
    <row r="26" spans="1:14" ht="12.75">
      <c r="A26" t="str">
        <f t="shared" si="2"/>
        <v>Commercial LPG Combustion</v>
      </c>
      <c r="B26" t="str">
        <f t="shared" si="3"/>
        <v>060-995-0120-0000 </v>
      </c>
      <c r="C26">
        <f t="shared" si="4"/>
        <v>58727</v>
      </c>
      <c r="D26">
        <f>TotalCountyLiqFuelEmisComm!A23</f>
        <v>39</v>
      </c>
      <c r="E26" t="str">
        <f>TotalCountyLiqFuelEmisComm!B23</f>
        <v>Madera</v>
      </c>
      <c r="F26">
        <f>TotalCountyLiqFuelEmisComm!C23</f>
        <v>16918</v>
      </c>
      <c r="G26" s="9">
        <f>TotalCountyLiqFuelEmisComm!D23</f>
        <v>0.00180795534549067</v>
      </c>
      <c r="H26" s="8">
        <f t="shared" si="5"/>
        <v>0.17221859439005927</v>
      </c>
      <c r="I26" s="8">
        <f t="shared" si="5"/>
        <v>0.535791182546851</v>
      </c>
      <c r="J26" s="8">
        <f t="shared" si="5"/>
        <v>0.07271451763135833</v>
      </c>
      <c r="K26" s="8">
        <f t="shared" si="5"/>
        <v>0.01913539937667325</v>
      </c>
      <c r="L26" s="8">
        <f t="shared" si="5"/>
        <v>0.011481239626003949</v>
      </c>
      <c r="M26" s="8">
        <f t="shared" si="5"/>
        <v>0.0153083195013386</v>
      </c>
      <c r="N26" s="8">
        <f t="shared" si="5"/>
        <v>0.0153083195013386</v>
      </c>
    </row>
    <row r="27" spans="1:14" ht="12.75">
      <c r="A27" t="str">
        <f t="shared" si="2"/>
        <v>Commercial LPG Combustion</v>
      </c>
      <c r="B27" t="str">
        <f t="shared" si="3"/>
        <v>060-995-0120-0000 </v>
      </c>
      <c r="C27">
        <f t="shared" si="4"/>
        <v>58727</v>
      </c>
      <c r="D27">
        <f>TotalCountyLiqFuelEmisComm!A24</f>
        <v>41</v>
      </c>
      <c r="E27" t="str">
        <f>TotalCountyLiqFuelEmisComm!B24</f>
        <v>Marin</v>
      </c>
      <c r="F27">
        <f>TotalCountyLiqFuelEmisComm!C24</f>
        <v>88032</v>
      </c>
      <c r="G27" s="9">
        <f>TotalCountyLiqFuelEmisComm!D24</f>
        <v>0.009407608758377744</v>
      </c>
      <c r="H27" s="8">
        <f aca="true" t="shared" si="6" ref="H27:N36">$G27*H$4</f>
        <v>0.8961311798880304</v>
      </c>
      <c r="I27" s="8">
        <f t="shared" si="6"/>
        <v>2.787963670762761</v>
      </c>
      <c r="J27" s="8">
        <f t="shared" si="6"/>
        <v>0.3783664981749461</v>
      </c>
      <c r="K27" s="8">
        <f t="shared" si="6"/>
        <v>0.09957013109867004</v>
      </c>
      <c r="L27" s="8">
        <f t="shared" si="6"/>
        <v>0.05974207865920202</v>
      </c>
      <c r="M27" s="8">
        <f t="shared" si="6"/>
        <v>0.07965610487893604</v>
      </c>
      <c r="N27" s="8">
        <f t="shared" si="6"/>
        <v>0.07965610487893604</v>
      </c>
    </row>
    <row r="28" spans="1:14" ht="12.75">
      <c r="A28" t="str">
        <f t="shared" si="2"/>
        <v>Commercial LPG Combustion</v>
      </c>
      <c r="B28" t="str">
        <f t="shared" si="3"/>
        <v>060-995-0120-0000 </v>
      </c>
      <c r="C28">
        <f t="shared" si="4"/>
        <v>58727</v>
      </c>
      <c r="D28">
        <f>TotalCountyLiqFuelEmisComm!A25</f>
        <v>43</v>
      </c>
      <c r="E28" t="str">
        <f>TotalCountyLiqFuelEmisComm!B25</f>
        <v>Mariposa</v>
      </c>
      <c r="F28">
        <f>TotalCountyLiqFuelEmisComm!C25</f>
        <v>2718</v>
      </c>
      <c r="G28" s="9">
        <f>TotalCountyLiqFuelEmisComm!D25</f>
        <v>0.00029046120280432915</v>
      </c>
      <c r="H28" s="8">
        <f t="shared" si="6"/>
        <v>0.027668172334329177</v>
      </c>
      <c r="I28" s="8">
        <f t="shared" si="6"/>
        <v>0.08607875837346855</v>
      </c>
      <c r="J28" s="8">
        <f t="shared" si="6"/>
        <v>0.011682117207827874</v>
      </c>
      <c r="K28" s="8">
        <f t="shared" si="6"/>
        <v>0.0030742413704810197</v>
      </c>
      <c r="L28" s="8">
        <f t="shared" si="6"/>
        <v>0.0018445448222886118</v>
      </c>
      <c r="M28" s="8">
        <f t="shared" si="6"/>
        <v>0.0024593930963848157</v>
      </c>
      <c r="N28" s="8">
        <f t="shared" si="6"/>
        <v>0.0024593930963848157</v>
      </c>
    </row>
    <row r="29" spans="1:14" ht="12.75">
      <c r="A29" t="str">
        <f t="shared" si="2"/>
        <v>Commercial LPG Combustion</v>
      </c>
      <c r="B29" t="str">
        <f t="shared" si="3"/>
        <v>060-995-0120-0000 </v>
      </c>
      <c r="C29">
        <f t="shared" si="4"/>
        <v>58727</v>
      </c>
      <c r="D29">
        <f>TotalCountyLiqFuelEmisComm!A26</f>
        <v>45</v>
      </c>
      <c r="E29" t="str">
        <f>TotalCountyLiqFuelEmisComm!B26</f>
        <v>Mendocino</v>
      </c>
      <c r="F29">
        <f>TotalCountyLiqFuelEmisComm!C26</f>
        <v>17668</v>
      </c>
      <c r="G29" s="9">
        <f>TotalCountyLiqFuelEmisComm!D26</f>
        <v>0.0018881046840128358</v>
      </c>
      <c r="H29" s="8">
        <f t="shared" si="6"/>
        <v>0.1798532997803267</v>
      </c>
      <c r="I29" s="8">
        <f t="shared" si="6"/>
        <v>0.5595435993165718</v>
      </c>
      <c r="J29" s="8">
        <f t="shared" si="6"/>
        <v>0.07593805990724903</v>
      </c>
      <c r="K29" s="8">
        <f t="shared" si="6"/>
        <v>0.019983699975591854</v>
      </c>
      <c r="L29" s="8">
        <f t="shared" si="6"/>
        <v>0.011990219985355112</v>
      </c>
      <c r="M29" s="8">
        <f t="shared" si="6"/>
        <v>0.015986959980473482</v>
      </c>
      <c r="N29" s="8">
        <f t="shared" si="6"/>
        <v>0.015986959980473482</v>
      </c>
    </row>
    <row r="30" spans="1:14" ht="12.75">
      <c r="A30" t="str">
        <f t="shared" si="2"/>
        <v>Commercial LPG Combustion</v>
      </c>
      <c r="B30" t="str">
        <f t="shared" si="3"/>
        <v>060-995-0120-0000 </v>
      </c>
      <c r="C30">
        <f t="shared" si="4"/>
        <v>58727</v>
      </c>
      <c r="D30">
        <f>TotalCountyLiqFuelEmisComm!A27</f>
        <v>47</v>
      </c>
      <c r="E30" t="str">
        <f>TotalCountyLiqFuelEmisComm!B27</f>
        <v>Merced</v>
      </c>
      <c r="F30">
        <f>TotalCountyLiqFuelEmisComm!C27</f>
        <v>24902</v>
      </c>
      <c r="G30" s="9">
        <f>TotalCountyLiqFuelEmisComm!D27</f>
        <v>0.0026611717705052997</v>
      </c>
      <c r="H30" s="8">
        <f t="shared" si="6"/>
        <v>0.2534925781712528</v>
      </c>
      <c r="I30" s="8">
        <f t="shared" si="6"/>
        <v>0.7886435765327865</v>
      </c>
      <c r="J30" s="8">
        <f t="shared" si="6"/>
        <v>0.10703019967230673</v>
      </c>
      <c r="K30" s="8">
        <f t="shared" si="6"/>
        <v>0.02816584201902809</v>
      </c>
      <c r="L30" s="8">
        <f t="shared" si="6"/>
        <v>0.016899505211416855</v>
      </c>
      <c r="M30" s="8">
        <f t="shared" si="6"/>
        <v>0.022532673615222473</v>
      </c>
      <c r="N30" s="8">
        <f t="shared" si="6"/>
        <v>0.022532673615222473</v>
      </c>
    </row>
    <row r="31" spans="1:14" ht="12.75">
      <c r="A31" t="str">
        <f t="shared" si="2"/>
        <v>Commercial LPG Combustion</v>
      </c>
      <c r="B31" t="str">
        <f t="shared" si="3"/>
        <v>060-995-0120-0000 </v>
      </c>
      <c r="C31">
        <f t="shared" si="4"/>
        <v>58727</v>
      </c>
      <c r="D31">
        <f>TotalCountyLiqFuelEmisComm!A28</f>
        <v>49</v>
      </c>
      <c r="E31" t="str">
        <f>TotalCountyLiqFuelEmisComm!B28</f>
        <v>Modoc</v>
      </c>
      <c r="F31">
        <f>TotalCountyLiqFuelEmisComm!C28</f>
        <v>1331</v>
      </c>
      <c r="G31" s="9">
        <f>TotalCountyLiqFuelEmisComm!D28</f>
        <v>0.00014223835943067038</v>
      </c>
      <c r="H31" s="8">
        <f t="shared" si="6"/>
        <v>0.013549057165927938</v>
      </c>
      <c r="I31" s="8">
        <f t="shared" si="6"/>
        <v>0.04215262229399803</v>
      </c>
      <c r="J31" s="8">
        <f t="shared" si="6"/>
        <v>0.0057207130256140175</v>
      </c>
      <c r="K31" s="8">
        <f t="shared" si="6"/>
        <v>0.0015054507962142152</v>
      </c>
      <c r="L31" s="8">
        <f t="shared" si="6"/>
        <v>0.0009032704777285291</v>
      </c>
      <c r="M31" s="8">
        <f t="shared" si="6"/>
        <v>0.0012043606369713724</v>
      </c>
      <c r="N31" s="8">
        <f t="shared" si="6"/>
        <v>0.0012043606369713724</v>
      </c>
    </row>
    <row r="32" spans="1:14" ht="12.75">
      <c r="A32" t="str">
        <f t="shared" si="2"/>
        <v>Commercial LPG Combustion</v>
      </c>
      <c r="B32" t="str">
        <f t="shared" si="3"/>
        <v>060-995-0120-0000 </v>
      </c>
      <c r="C32">
        <f t="shared" si="4"/>
        <v>58727</v>
      </c>
      <c r="D32">
        <f>TotalCountyLiqFuelEmisComm!A29</f>
        <v>51</v>
      </c>
      <c r="E32" t="str">
        <f>TotalCountyLiqFuelEmisComm!B29</f>
        <v>Mono</v>
      </c>
      <c r="F32">
        <f>TotalCountyLiqFuelEmisComm!C29</f>
        <v>5371</v>
      </c>
      <c r="G32" s="9">
        <f>TotalCountyLiqFuelEmisComm!D29</f>
        <v>0.000573976129603404</v>
      </c>
      <c r="H32" s="8">
        <f t="shared" si="6"/>
        <v>0.05467467020150185</v>
      </c>
      <c r="I32" s="8">
        <f t="shared" si="6"/>
        <v>0.17009897396022797</v>
      </c>
      <c r="J32" s="8">
        <f t="shared" si="6"/>
        <v>0.02308486075174522</v>
      </c>
      <c r="K32" s="8">
        <f t="shared" si="6"/>
        <v>0.006074963355722427</v>
      </c>
      <c r="L32" s="8">
        <f t="shared" si="6"/>
        <v>0.0036449780134334563</v>
      </c>
      <c r="M32" s="8">
        <f t="shared" si="6"/>
        <v>0.004859970684577942</v>
      </c>
      <c r="N32" s="8">
        <f t="shared" si="6"/>
        <v>0.004859970684577942</v>
      </c>
    </row>
    <row r="33" spans="1:14" ht="12.75">
      <c r="A33" t="str">
        <f t="shared" si="2"/>
        <v>Commercial LPG Combustion</v>
      </c>
      <c r="B33" t="str">
        <f t="shared" si="3"/>
        <v>060-995-0120-0000 </v>
      </c>
      <c r="C33">
        <f t="shared" si="4"/>
        <v>58727</v>
      </c>
      <c r="D33">
        <f>TotalCountyLiqFuelEmisComm!A30</f>
        <v>53</v>
      </c>
      <c r="E33" t="str">
        <f>TotalCountyLiqFuelEmisComm!B30</f>
        <v>Monterey</v>
      </c>
      <c r="F33">
        <f>TotalCountyLiqFuelEmisComm!C30</f>
        <v>84754</v>
      </c>
      <c r="G33" s="9">
        <f>TotalCountyLiqFuelEmisComm!D30</f>
        <v>0.00905730271614353</v>
      </c>
      <c r="H33" s="8">
        <f t="shared" si="6"/>
        <v>0.862762427528968</v>
      </c>
      <c r="I33" s="8">
        <f t="shared" si="6"/>
        <v>2.6841497745345673</v>
      </c>
      <c r="J33" s="8">
        <f t="shared" si="6"/>
        <v>0.36427746940111977</v>
      </c>
      <c r="K33" s="8">
        <f t="shared" si="6"/>
        <v>0.09586249194766311</v>
      </c>
      <c r="L33" s="8">
        <f t="shared" si="6"/>
        <v>0.05751749516859787</v>
      </c>
      <c r="M33" s="8">
        <f t="shared" si="6"/>
        <v>0.0766899935581305</v>
      </c>
      <c r="N33" s="8">
        <f t="shared" si="6"/>
        <v>0.0766899935581305</v>
      </c>
    </row>
    <row r="34" spans="1:14" ht="12.75">
      <c r="A34" t="str">
        <f t="shared" si="2"/>
        <v>Commercial LPG Combustion</v>
      </c>
      <c r="B34" t="str">
        <f t="shared" si="3"/>
        <v>060-995-0120-0000 </v>
      </c>
      <c r="C34">
        <f t="shared" si="4"/>
        <v>58727</v>
      </c>
      <c r="D34">
        <f>TotalCountyLiqFuelEmisComm!A31</f>
        <v>55</v>
      </c>
      <c r="E34" t="str">
        <f>TotalCountyLiqFuelEmisComm!B31</f>
        <v>Napa</v>
      </c>
      <c r="F34">
        <f>TotalCountyLiqFuelEmisComm!C31</f>
        <v>35610</v>
      </c>
      <c r="G34" s="9">
        <f>TotalCountyLiqFuelEmisComm!D31</f>
        <v>0.0038054905930324364</v>
      </c>
      <c r="H34" s="8">
        <f t="shared" si="6"/>
        <v>0.36249581192989777</v>
      </c>
      <c r="I34" s="8">
        <f t="shared" si="6"/>
        <v>1.1277647482263484</v>
      </c>
      <c r="J34" s="8">
        <f t="shared" si="6"/>
        <v>0.15305378725929014</v>
      </c>
      <c r="K34" s="8">
        <f t="shared" si="6"/>
        <v>0.040277312436655305</v>
      </c>
      <c r="L34" s="8">
        <f t="shared" si="6"/>
        <v>0.024166387461993184</v>
      </c>
      <c r="M34" s="8">
        <f t="shared" si="6"/>
        <v>0.03222184994932425</v>
      </c>
      <c r="N34" s="8">
        <f t="shared" si="6"/>
        <v>0.03222184994932425</v>
      </c>
    </row>
    <row r="35" spans="1:14" ht="12.75">
      <c r="A35" t="str">
        <f t="shared" si="2"/>
        <v>Commercial LPG Combustion</v>
      </c>
      <c r="B35" t="str">
        <f t="shared" si="3"/>
        <v>060-995-0120-0000 </v>
      </c>
      <c r="C35">
        <f t="shared" si="4"/>
        <v>58727</v>
      </c>
      <c r="D35">
        <f>TotalCountyLiqFuelEmisComm!A32</f>
        <v>57</v>
      </c>
      <c r="E35" t="str">
        <f>TotalCountyLiqFuelEmisComm!B32</f>
        <v>Nevada</v>
      </c>
      <c r="F35">
        <f>TotalCountyLiqFuelEmisComm!C32</f>
        <v>19538</v>
      </c>
      <c r="G35" s="9">
        <f>TotalCountyLiqFuelEmisComm!D32</f>
        <v>0.0020879437013947696</v>
      </c>
      <c r="H35" s="8">
        <f t="shared" si="6"/>
        <v>0.19888916522006017</v>
      </c>
      <c r="I35" s="8">
        <f t="shared" si="6"/>
        <v>0.6187662917957427</v>
      </c>
      <c r="J35" s="8">
        <f t="shared" si="6"/>
        <v>0.0839754253151365</v>
      </c>
      <c r="K35" s="8">
        <f t="shared" si="6"/>
        <v>0.022098796135562242</v>
      </c>
      <c r="L35" s="8">
        <f t="shared" si="6"/>
        <v>0.013259277681337344</v>
      </c>
      <c r="M35" s="8">
        <f t="shared" si="6"/>
        <v>0.017679036908449793</v>
      </c>
      <c r="N35" s="8">
        <f t="shared" si="6"/>
        <v>0.017679036908449793</v>
      </c>
    </row>
    <row r="36" spans="1:14" ht="12.75">
      <c r="A36" t="str">
        <f t="shared" si="2"/>
        <v>Commercial LPG Combustion</v>
      </c>
      <c r="B36" t="str">
        <f t="shared" si="3"/>
        <v>060-995-0120-0000 </v>
      </c>
      <c r="C36">
        <f t="shared" si="4"/>
        <v>58727</v>
      </c>
      <c r="D36">
        <f>TotalCountyLiqFuelEmisComm!A33</f>
        <v>59</v>
      </c>
      <c r="E36" t="str">
        <f>TotalCountyLiqFuelEmisComm!B33</f>
        <v>Orange</v>
      </c>
      <c r="F36">
        <f>TotalCountyLiqFuelEmisComm!C33</f>
        <v>989521</v>
      </c>
      <c r="G36" s="9">
        <f>TotalCountyLiqFuelEmisComm!D33</f>
        <v>0.10574593813838948</v>
      </c>
      <c r="H36" s="8">
        <f t="shared" si="6"/>
        <v>10.072935083310428</v>
      </c>
      <c r="I36" s="8">
        <f t="shared" si="6"/>
        <v>31.338020259187996</v>
      </c>
      <c r="J36" s="8">
        <f t="shared" si="6"/>
        <v>4.253017035175513</v>
      </c>
      <c r="K36" s="8">
        <f t="shared" si="6"/>
        <v>1.1192150092567141</v>
      </c>
      <c r="L36" s="8">
        <f t="shared" si="6"/>
        <v>0.6715290055540285</v>
      </c>
      <c r="M36" s="8">
        <f t="shared" si="6"/>
        <v>0.8953720074053714</v>
      </c>
      <c r="N36" s="8">
        <f t="shared" si="6"/>
        <v>0.8953720074053714</v>
      </c>
    </row>
    <row r="37" spans="1:14" ht="12.75">
      <c r="A37" t="str">
        <f t="shared" si="2"/>
        <v>Commercial LPG Combustion</v>
      </c>
      <c r="B37" t="str">
        <f t="shared" si="3"/>
        <v>060-995-0120-0000 </v>
      </c>
      <c r="C37">
        <f t="shared" si="4"/>
        <v>58727</v>
      </c>
      <c r="D37">
        <f>TotalCountyLiqFuelEmisComm!A34</f>
        <v>61</v>
      </c>
      <c r="E37" t="str">
        <f>TotalCountyLiqFuelEmisComm!B34</f>
        <v>Placer</v>
      </c>
      <c r="F37">
        <f>TotalCountyLiqFuelEmisComm!C34</f>
        <v>67712</v>
      </c>
      <c r="G37" s="9">
        <f>TotalCountyLiqFuelEmisComm!D34</f>
        <v>0.007236096013350529</v>
      </c>
      <c r="H37" s="8">
        <f aca="true" t="shared" si="7" ref="H37:N46">$G37*H$4</f>
        <v>0.689281561847718</v>
      </c>
      <c r="I37" s="8">
        <f t="shared" si="7"/>
        <v>2.144431525748456</v>
      </c>
      <c r="J37" s="8">
        <f t="shared" si="7"/>
        <v>0.2910299927801476</v>
      </c>
      <c r="K37" s="8">
        <f t="shared" si="7"/>
        <v>0.076586840205302</v>
      </c>
      <c r="L37" s="8">
        <f t="shared" si="7"/>
        <v>0.045952104123181195</v>
      </c>
      <c r="M37" s="8">
        <f t="shared" si="7"/>
        <v>0.0612694721642416</v>
      </c>
      <c r="N37" s="8">
        <f t="shared" si="7"/>
        <v>0.0612694721642416</v>
      </c>
    </row>
    <row r="38" spans="1:14" ht="12.75">
      <c r="A38" t="str">
        <f t="shared" si="2"/>
        <v>Commercial LPG Combustion</v>
      </c>
      <c r="B38" t="str">
        <f t="shared" si="3"/>
        <v>060-995-0120-0000 </v>
      </c>
      <c r="C38">
        <f t="shared" si="4"/>
        <v>58727</v>
      </c>
      <c r="D38">
        <f>TotalCountyLiqFuelEmisComm!A35</f>
        <v>63</v>
      </c>
      <c r="E38" t="str">
        <f>TotalCountyLiqFuelEmisComm!B35</f>
        <v>Plumas</v>
      </c>
      <c r="F38">
        <f>TotalCountyLiqFuelEmisComm!C35</f>
        <v>3218</v>
      </c>
      <c r="G38" s="9">
        <f>TotalCountyLiqFuelEmisComm!D35</f>
        <v>0.00034389409515243977</v>
      </c>
      <c r="H38" s="8">
        <f t="shared" si="7"/>
        <v>0.032757975927840806</v>
      </c>
      <c r="I38" s="8">
        <f t="shared" si="7"/>
        <v>0.10191370288661582</v>
      </c>
      <c r="J38" s="8">
        <f t="shared" si="7"/>
        <v>0.013831145391755003</v>
      </c>
      <c r="K38" s="8">
        <f t="shared" si="7"/>
        <v>0.0036397751030934223</v>
      </c>
      <c r="L38" s="8">
        <f t="shared" si="7"/>
        <v>0.0021838650618560534</v>
      </c>
      <c r="M38" s="8">
        <f t="shared" si="7"/>
        <v>0.0029118200824747383</v>
      </c>
      <c r="N38" s="8">
        <f t="shared" si="7"/>
        <v>0.0029118200824747383</v>
      </c>
    </row>
    <row r="39" spans="1:14" ht="12.75">
      <c r="A39" t="str">
        <f t="shared" si="2"/>
        <v>Commercial LPG Combustion</v>
      </c>
      <c r="B39" t="str">
        <f t="shared" si="3"/>
        <v>060-995-0120-0000 </v>
      </c>
      <c r="C39">
        <f t="shared" si="4"/>
        <v>58727</v>
      </c>
      <c r="D39">
        <f>TotalCountyLiqFuelEmisComm!A36</f>
        <v>65</v>
      </c>
      <c r="E39" t="str">
        <f>TotalCountyLiqFuelEmisComm!B36</f>
        <v>Riverside</v>
      </c>
      <c r="F39">
        <f>TotalCountyLiqFuelEmisComm!C36</f>
        <v>260101</v>
      </c>
      <c r="G39" s="9">
        <f>TotalCountyLiqFuelEmisComm!D36</f>
        <v>0.027795897465271825</v>
      </c>
      <c r="H39" s="8">
        <f t="shared" si="7"/>
        <v>2.647726008951933</v>
      </c>
      <c r="I39" s="8">
        <f t="shared" si="7"/>
        <v>8.237369805628235</v>
      </c>
      <c r="J39" s="8">
        <f t="shared" si="7"/>
        <v>1.1179287593352605</v>
      </c>
      <c r="K39" s="8">
        <f t="shared" si="7"/>
        <v>0.29419177877243696</v>
      </c>
      <c r="L39" s="8">
        <f t="shared" si="7"/>
        <v>0.1765150672634622</v>
      </c>
      <c r="M39" s="8">
        <f t="shared" si="7"/>
        <v>0.2353534230179496</v>
      </c>
      <c r="N39" s="8">
        <f t="shared" si="7"/>
        <v>0.2353534230179496</v>
      </c>
    </row>
    <row r="40" spans="1:14" ht="12.75">
      <c r="A40" t="str">
        <f t="shared" si="2"/>
        <v>Commercial LPG Combustion</v>
      </c>
      <c r="B40" t="str">
        <f t="shared" si="3"/>
        <v>060-995-0120-0000 </v>
      </c>
      <c r="C40">
        <f t="shared" si="4"/>
        <v>58727</v>
      </c>
      <c r="D40">
        <f>TotalCountyLiqFuelEmisComm!A37</f>
        <v>67</v>
      </c>
      <c r="E40" t="str">
        <f>TotalCountyLiqFuelEmisComm!B37</f>
        <v>Sacramento</v>
      </c>
      <c r="F40">
        <f>TotalCountyLiqFuelEmisComm!C37</f>
        <v>331967</v>
      </c>
      <c r="G40" s="9">
        <f>TotalCountyLiqFuelEmisComm!D37</f>
        <v>0.035475913948250455</v>
      </c>
      <c r="H40" s="8">
        <f t="shared" si="7"/>
        <v>3.3792936590545453</v>
      </c>
      <c r="I40" s="8">
        <f t="shared" si="7"/>
        <v>10.513358050391918</v>
      </c>
      <c r="J40" s="8">
        <f t="shared" si="7"/>
        <v>1.4268128782674745</v>
      </c>
      <c r="K40" s="8">
        <f t="shared" si="7"/>
        <v>0.37547707322828283</v>
      </c>
      <c r="L40" s="8">
        <f t="shared" si="7"/>
        <v>0.22528624393696967</v>
      </c>
      <c r="M40" s="8">
        <f t="shared" si="7"/>
        <v>0.3003816585826263</v>
      </c>
      <c r="N40" s="8">
        <f t="shared" si="7"/>
        <v>0.3003816585826263</v>
      </c>
    </row>
    <row r="41" spans="1:14" ht="12.75">
      <c r="A41" t="str">
        <f t="shared" si="2"/>
        <v>Commercial LPG Combustion</v>
      </c>
      <c r="B41" t="str">
        <f t="shared" si="3"/>
        <v>060-995-0120-0000 </v>
      </c>
      <c r="C41">
        <f t="shared" si="4"/>
        <v>58727</v>
      </c>
      <c r="D41">
        <f>TotalCountyLiqFuelEmisComm!A38</f>
        <v>69</v>
      </c>
      <c r="E41" t="str">
        <f>TotalCountyLiqFuelEmisComm!B38</f>
        <v>San Benito</v>
      </c>
      <c r="F41">
        <f>TotalCountyLiqFuelEmisComm!C38</f>
        <v>6251</v>
      </c>
      <c r="G41" s="9">
        <f>TotalCountyLiqFuelEmisComm!D38</f>
        <v>0.0006680180201360786</v>
      </c>
      <c r="H41" s="8">
        <f t="shared" si="7"/>
        <v>0.0636327245260823</v>
      </c>
      <c r="I41" s="8">
        <f t="shared" si="7"/>
        <v>0.19796847630336714</v>
      </c>
      <c r="J41" s="8">
        <f t="shared" si="7"/>
        <v>0.02686715035545697</v>
      </c>
      <c r="K41" s="8">
        <f t="shared" si="7"/>
        <v>0.007070302725120256</v>
      </c>
      <c r="L41" s="8">
        <f t="shared" si="7"/>
        <v>0.004242181635072153</v>
      </c>
      <c r="M41" s="8">
        <f t="shared" si="7"/>
        <v>0.005656242180096205</v>
      </c>
      <c r="N41" s="8">
        <f t="shared" si="7"/>
        <v>0.005656242180096205</v>
      </c>
    </row>
    <row r="42" spans="1:14" ht="12.75">
      <c r="A42" t="str">
        <f aca="true" t="shared" si="8" ref="A42:A62">A41</f>
        <v>Commercial LPG Combustion</v>
      </c>
      <c r="B42" t="str">
        <f aca="true" t="shared" si="9" ref="B42:B62">B41</f>
        <v>060-995-0120-0000 </v>
      </c>
      <c r="C42">
        <f aca="true" t="shared" si="10" ref="C42:C62">C41</f>
        <v>58727</v>
      </c>
      <c r="D42">
        <f>TotalCountyLiqFuelEmisComm!A39</f>
        <v>71</v>
      </c>
      <c r="E42" t="str">
        <f>TotalCountyLiqFuelEmisComm!B39</f>
        <v>San Bernardino</v>
      </c>
      <c r="F42">
        <f>TotalCountyLiqFuelEmisComm!C39</f>
        <v>310056</v>
      </c>
      <c r="G42" s="9">
        <f>TotalCountyLiqFuelEmisComm!D39</f>
        <v>0.033134377739771556</v>
      </c>
      <c r="H42" s="8">
        <f t="shared" si="7"/>
        <v>3.156248285979679</v>
      </c>
      <c r="I42" s="8">
        <f t="shared" si="7"/>
        <v>9.819439111936779</v>
      </c>
      <c r="J42" s="8">
        <f t="shared" si="7"/>
        <v>1.3326381651914199</v>
      </c>
      <c r="K42" s="8">
        <f t="shared" si="7"/>
        <v>0.3506942539977421</v>
      </c>
      <c r="L42" s="8">
        <f t="shared" si="7"/>
        <v>0.2104165523986453</v>
      </c>
      <c r="M42" s="8">
        <f t="shared" si="7"/>
        <v>0.2805554031981937</v>
      </c>
      <c r="N42" s="8">
        <f t="shared" si="7"/>
        <v>0.2805554031981937</v>
      </c>
    </row>
    <row r="43" spans="1:14" ht="12.75">
      <c r="A43" t="str">
        <f t="shared" si="8"/>
        <v>Commercial LPG Combustion</v>
      </c>
      <c r="B43" t="str">
        <f t="shared" si="9"/>
        <v>060-995-0120-0000 </v>
      </c>
      <c r="C43">
        <f t="shared" si="10"/>
        <v>58727</v>
      </c>
      <c r="D43">
        <f>TotalCountyLiqFuelEmisComm!A40</f>
        <v>73</v>
      </c>
      <c r="E43" t="str">
        <f>TotalCountyLiqFuelEmisComm!B40</f>
        <v>San Diego</v>
      </c>
      <c r="F43">
        <f>TotalCountyLiqFuelEmisComm!C40</f>
        <v>806152</v>
      </c>
      <c r="G43" s="9">
        <f>TotalCountyLiqFuelEmisComm!D40</f>
        <v>0.0861500660644281</v>
      </c>
      <c r="H43" s="8">
        <f t="shared" si="7"/>
        <v>8.206310693033164</v>
      </c>
      <c r="I43" s="8">
        <f t="shared" si="7"/>
        <v>25.530744378325394</v>
      </c>
      <c r="J43" s="8">
        <f t="shared" si="7"/>
        <v>3.464886737058446</v>
      </c>
      <c r="K43" s="8">
        <f t="shared" si="7"/>
        <v>0.911812299225907</v>
      </c>
      <c r="L43" s="8">
        <f t="shared" si="7"/>
        <v>0.5470873795355442</v>
      </c>
      <c r="M43" s="8">
        <f t="shared" si="7"/>
        <v>0.7294498393807256</v>
      </c>
      <c r="N43" s="8">
        <f t="shared" si="7"/>
        <v>0.7294498393807256</v>
      </c>
    </row>
    <row r="44" spans="1:14" ht="12.75">
      <c r="A44" t="str">
        <f t="shared" si="8"/>
        <v>Commercial LPG Combustion</v>
      </c>
      <c r="B44" t="str">
        <f t="shared" si="9"/>
        <v>060-995-0120-0000 </v>
      </c>
      <c r="C44">
        <f t="shared" si="10"/>
        <v>58727</v>
      </c>
      <c r="D44">
        <f>TotalCountyLiqFuelEmisComm!A41</f>
        <v>75</v>
      </c>
      <c r="E44" t="str">
        <f>TotalCountyLiqFuelEmisComm!B41</f>
        <v>San Francisco</v>
      </c>
      <c r="F44">
        <f>TotalCountyLiqFuelEmisComm!C41</f>
        <v>465946</v>
      </c>
      <c r="G44" s="9">
        <f>TotalCountyLiqFuelEmisComm!D41</f>
        <v>0.04979368491606548</v>
      </c>
      <c r="H44" s="8">
        <f t="shared" si="7"/>
        <v>4.743147250364733</v>
      </c>
      <c r="I44" s="8">
        <f t="shared" si="7"/>
        <v>14.756458112245836</v>
      </c>
      <c r="J44" s="8">
        <f t="shared" si="7"/>
        <v>2.0026621723762204</v>
      </c>
      <c r="K44" s="8">
        <f t="shared" si="7"/>
        <v>0.527016361151637</v>
      </c>
      <c r="L44" s="8">
        <f t="shared" si="7"/>
        <v>0.3162098166909822</v>
      </c>
      <c r="M44" s="8">
        <f t="shared" si="7"/>
        <v>0.4216130889213096</v>
      </c>
      <c r="N44" s="8">
        <f t="shared" si="7"/>
        <v>0.4216130889213096</v>
      </c>
    </row>
    <row r="45" spans="1:14" ht="12.75">
      <c r="A45" t="str">
        <f t="shared" si="8"/>
        <v>Commercial LPG Combustion</v>
      </c>
      <c r="B45" t="str">
        <f t="shared" si="9"/>
        <v>060-995-0120-0000 </v>
      </c>
      <c r="C45">
        <f t="shared" si="10"/>
        <v>58727</v>
      </c>
      <c r="D45">
        <f>TotalCountyLiqFuelEmisComm!A42</f>
        <v>77</v>
      </c>
      <c r="E45" t="str">
        <f>TotalCountyLiqFuelEmisComm!B42</f>
        <v>San Joaquin</v>
      </c>
      <c r="F45">
        <f>TotalCountyLiqFuelEmisComm!C42</f>
        <v>104407</v>
      </c>
      <c r="G45" s="9">
        <f>TotalCountyLiqFuelEmisComm!D42</f>
        <v>0.011157535982778365</v>
      </c>
      <c r="H45" s="8">
        <f t="shared" si="7"/>
        <v>1.062822247575536</v>
      </c>
      <c r="I45" s="8">
        <f t="shared" si="7"/>
        <v>3.306558103568334</v>
      </c>
      <c r="J45" s="8">
        <f t="shared" si="7"/>
        <v>0.44874717119855956</v>
      </c>
      <c r="K45" s="8">
        <f t="shared" si="7"/>
        <v>0.11809136084172621</v>
      </c>
      <c r="L45" s="8">
        <f t="shared" si="7"/>
        <v>0.07085481650503572</v>
      </c>
      <c r="M45" s="8">
        <f t="shared" si="7"/>
        <v>0.09447308867338097</v>
      </c>
      <c r="N45" s="8">
        <f t="shared" si="7"/>
        <v>0.09447308867338097</v>
      </c>
    </row>
    <row r="46" spans="1:14" ht="12.75">
      <c r="A46" t="str">
        <f t="shared" si="8"/>
        <v>Commercial LPG Combustion</v>
      </c>
      <c r="B46" t="str">
        <f t="shared" si="9"/>
        <v>060-995-0120-0000 </v>
      </c>
      <c r="C46">
        <f t="shared" si="10"/>
        <v>58727</v>
      </c>
      <c r="D46">
        <f>TotalCountyLiqFuelEmisComm!A43</f>
        <v>79</v>
      </c>
      <c r="E46" t="str">
        <f>TotalCountyLiqFuelEmisComm!B43</f>
        <v>San Luis Obispo</v>
      </c>
      <c r="F46">
        <f>TotalCountyLiqFuelEmisComm!C43</f>
        <v>56300</v>
      </c>
      <c r="G46" s="9">
        <f>TotalCountyLiqFuelEmisComm!D43</f>
        <v>0.0060165436783972525</v>
      </c>
      <c r="H46" s="8">
        <f t="shared" si="7"/>
        <v>0.5731118846294087</v>
      </c>
      <c r="I46" s="8">
        <f t="shared" si="7"/>
        <v>1.7830147521803825</v>
      </c>
      <c r="J46" s="8">
        <f t="shared" si="7"/>
        <v>0.24198057351019475</v>
      </c>
      <c r="K46" s="8">
        <f t="shared" si="7"/>
        <v>0.06367909829215652</v>
      </c>
      <c r="L46" s="8">
        <f t="shared" si="7"/>
        <v>0.03820745897529391</v>
      </c>
      <c r="M46" s="8">
        <f t="shared" si="7"/>
        <v>0.05094327863372522</v>
      </c>
      <c r="N46" s="8">
        <f t="shared" si="7"/>
        <v>0.05094327863372522</v>
      </c>
    </row>
    <row r="47" spans="1:14" ht="12.75">
      <c r="A47" t="str">
        <f t="shared" si="8"/>
        <v>Commercial LPG Combustion</v>
      </c>
      <c r="B47" t="str">
        <f t="shared" si="9"/>
        <v>060-995-0120-0000 </v>
      </c>
      <c r="C47">
        <f t="shared" si="10"/>
        <v>58727</v>
      </c>
      <c r="D47">
        <f>TotalCountyLiqFuelEmisComm!A44</f>
        <v>81</v>
      </c>
      <c r="E47" t="str">
        <f>TotalCountyLiqFuelEmisComm!B44</f>
        <v>San Mateo</v>
      </c>
      <c r="F47">
        <f>TotalCountyLiqFuelEmisComm!C44</f>
        <v>261403</v>
      </c>
      <c r="G47" s="9">
        <f>TotalCountyLiqFuelEmisComm!D44</f>
        <v>0.027935036716946304</v>
      </c>
      <c r="H47" s="8">
        <f aca="true" t="shared" si="11" ref="H47:N56">$G47*H$4</f>
        <v>2.660979857509437</v>
      </c>
      <c r="I47" s="8">
        <f t="shared" si="11"/>
        <v>8.27860400114047</v>
      </c>
      <c r="J47" s="8">
        <f t="shared" si="11"/>
        <v>1.1235248287262065</v>
      </c>
      <c r="K47" s="8">
        <f t="shared" si="11"/>
        <v>0.2956644286121597</v>
      </c>
      <c r="L47" s="8">
        <f t="shared" si="11"/>
        <v>0.1773986571672958</v>
      </c>
      <c r="M47" s="8">
        <f t="shared" si="11"/>
        <v>0.23653154288972775</v>
      </c>
      <c r="N47" s="8">
        <f t="shared" si="11"/>
        <v>0.23653154288972775</v>
      </c>
    </row>
    <row r="48" spans="1:14" ht="12.75">
      <c r="A48" t="str">
        <f t="shared" si="8"/>
        <v>Commercial LPG Combustion</v>
      </c>
      <c r="B48" t="str">
        <f t="shared" si="9"/>
        <v>060-995-0120-0000 </v>
      </c>
      <c r="C48">
        <f t="shared" si="10"/>
        <v>58727</v>
      </c>
      <c r="D48">
        <f>TotalCountyLiqFuelEmisComm!A45</f>
        <v>83</v>
      </c>
      <c r="E48" t="str">
        <f>TotalCountyLiqFuelEmisComm!B45</f>
        <v>Santa Barbara</v>
      </c>
      <c r="F48">
        <f>TotalCountyLiqFuelEmisComm!C45</f>
        <v>106785</v>
      </c>
      <c r="G48" s="9">
        <f>TotalCountyLiqFuelEmisComm!D45</f>
        <v>0.01141166281878598</v>
      </c>
      <c r="H48" s="8">
        <f t="shared" si="11"/>
        <v>1.0870293534662772</v>
      </c>
      <c r="I48" s="8">
        <f t="shared" si="11"/>
        <v>3.3818690996728624</v>
      </c>
      <c r="J48" s="8">
        <f t="shared" si="11"/>
        <v>0.458967949241317</v>
      </c>
      <c r="K48" s="8">
        <f t="shared" si="11"/>
        <v>0.1207810392740308</v>
      </c>
      <c r="L48" s="8">
        <f t="shared" si="11"/>
        <v>0.07246862356441848</v>
      </c>
      <c r="M48" s="8">
        <f t="shared" si="11"/>
        <v>0.09662483141922465</v>
      </c>
      <c r="N48" s="8">
        <f t="shared" si="11"/>
        <v>0.09662483141922465</v>
      </c>
    </row>
    <row r="49" spans="1:14" ht="12.75">
      <c r="A49" t="str">
        <f t="shared" si="8"/>
        <v>Commercial LPG Combustion</v>
      </c>
      <c r="B49" t="str">
        <f t="shared" si="9"/>
        <v>060-995-0120-0000 </v>
      </c>
      <c r="C49">
        <f t="shared" si="10"/>
        <v>58727</v>
      </c>
      <c r="D49">
        <f>TotalCountyLiqFuelEmisComm!A46</f>
        <v>85</v>
      </c>
      <c r="E49" t="str">
        <f>TotalCountyLiqFuelEmisComm!B46</f>
        <v>Santa Clara</v>
      </c>
      <c r="F49">
        <f>TotalCountyLiqFuelEmisComm!C46</f>
        <v>650685</v>
      </c>
      <c r="G49" s="9">
        <f>TotalCountyLiqFuelEmisComm!D46</f>
        <v>0.06953596311506068</v>
      </c>
      <c r="H49" s="8">
        <f t="shared" si="11"/>
        <v>6.62371770248822</v>
      </c>
      <c r="I49" s="8">
        <f t="shared" si="11"/>
        <v>20.607121741074458</v>
      </c>
      <c r="J49" s="8">
        <f t="shared" si="11"/>
        <v>2.796680807717248</v>
      </c>
      <c r="K49" s="8">
        <f t="shared" si="11"/>
        <v>0.7359686336098021</v>
      </c>
      <c r="L49" s="8">
        <f t="shared" si="11"/>
        <v>0.44158118016588127</v>
      </c>
      <c r="M49" s="8">
        <f t="shared" si="11"/>
        <v>0.5887749068878417</v>
      </c>
      <c r="N49" s="8">
        <f t="shared" si="11"/>
        <v>0.5887749068878417</v>
      </c>
    </row>
    <row r="50" spans="1:14" ht="12.75">
      <c r="A50" t="str">
        <f t="shared" si="8"/>
        <v>Commercial LPG Combustion</v>
      </c>
      <c r="B50" t="str">
        <f t="shared" si="9"/>
        <v>060-995-0120-0000 </v>
      </c>
      <c r="C50">
        <f t="shared" si="10"/>
        <v>58727</v>
      </c>
      <c r="D50">
        <f>TotalCountyLiqFuelEmisComm!A47</f>
        <v>87</v>
      </c>
      <c r="E50" t="str">
        <f>TotalCountyLiqFuelEmisComm!B47</f>
        <v>Santa Cruz</v>
      </c>
      <c r="F50">
        <f>TotalCountyLiqFuelEmisComm!C47</f>
        <v>59932</v>
      </c>
      <c r="G50" s="9">
        <f>TotalCountyLiqFuelEmisComm!D47</f>
        <v>0.006404680208413928</v>
      </c>
      <c r="H50" s="8">
        <f t="shared" si="11"/>
        <v>0.6100842179326771</v>
      </c>
      <c r="I50" s="8">
        <f t="shared" si="11"/>
        <v>1.8980397891238843</v>
      </c>
      <c r="J50" s="8">
        <f t="shared" si="11"/>
        <v>0.2575911142382414</v>
      </c>
      <c r="K50" s="8">
        <f t="shared" si="11"/>
        <v>0.06778713532585301</v>
      </c>
      <c r="L50" s="8">
        <f t="shared" si="11"/>
        <v>0.040672281195511806</v>
      </c>
      <c r="M50" s="8">
        <f t="shared" si="11"/>
        <v>0.05422970826068241</v>
      </c>
      <c r="N50" s="8">
        <f t="shared" si="11"/>
        <v>0.05422970826068241</v>
      </c>
    </row>
    <row r="51" spans="1:14" ht="12.75">
      <c r="A51" t="str">
        <f t="shared" si="8"/>
        <v>Commercial LPG Combustion</v>
      </c>
      <c r="B51" t="str">
        <f t="shared" si="9"/>
        <v>060-995-0120-0000 </v>
      </c>
      <c r="C51">
        <f t="shared" si="10"/>
        <v>58727</v>
      </c>
      <c r="D51">
        <f>TotalCountyLiqFuelEmisComm!A48</f>
        <v>89</v>
      </c>
      <c r="E51" t="str">
        <f>TotalCountyLiqFuelEmisComm!B48</f>
        <v>Shasta</v>
      </c>
      <c r="F51">
        <f>TotalCountyLiqFuelEmisComm!C48</f>
        <v>34943</v>
      </c>
      <c r="G51" s="9">
        <f>TotalCountyLiqFuelEmisComm!D48</f>
        <v>0.003734211114640057</v>
      </c>
      <c r="H51" s="8">
        <f t="shared" si="11"/>
        <v>0.35570601393615325</v>
      </c>
      <c r="I51" s="8">
        <f t="shared" si="11"/>
        <v>1.10664093224581</v>
      </c>
      <c r="J51" s="8">
        <f t="shared" si="11"/>
        <v>0.15018698366193134</v>
      </c>
      <c r="K51" s="8">
        <f t="shared" si="11"/>
        <v>0.03952289043735036</v>
      </c>
      <c r="L51" s="8">
        <f t="shared" si="11"/>
        <v>0.023713734262410215</v>
      </c>
      <c r="M51" s="8">
        <f t="shared" si="11"/>
        <v>0.03161831234988029</v>
      </c>
      <c r="N51" s="8">
        <f t="shared" si="11"/>
        <v>0.03161831234988029</v>
      </c>
    </row>
    <row r="52" spans="1:14" ht="12.75">
      <c r="A52" t="str">
        <f t="shared" si="8"/>
        <v>Commercial LPG Combustion</v>
      </c>
      <c r="B52" t="str">
        <f t="shared" si="9"/>
        <v>060-995-0120-0000 </v>
      </c>
      <c r="C52">
        <f t="shared" si="10"/>
        <v>58727</v>
      </c>
      <c r="D52">
        <f>TotalCountyLiqFuelEmisComm!A49</f>
        <v>91</v>
      </c>
      <c r="E52" t="str">
        <f>TotalCountyLiqFuelEmisComm!B49</f>
        <v>Sierra</v>
      </c>
      <c r="F52">
        <f>TotalCountyLiqFuelEmisComm!C49</f>
        <v>279</v>
      </c>
      <c r="G52" s="9">
        <f>TotalCountyLiqFuelEmisComm!D49</f>
        <v>2.981555393024571E-05</v>
      </c>
      <c r="H52" s="8">
        <f t="shared" si="11"/>
        <v>0.0028401104051794853</v>
      </c>
      <c r="I52" s="8">
        <f t="shared" si="11"/>
        <v>0.008835899038336176</v>
      </c>
      <c r="J52" s="8">
        <f t="shared" si="11"/>
        <v>0.001199157726631338</v>
      </c>
      <c r="K52" s="8">
        <f t="shared" si="11"/>
        <v>0.0003155678227977206</v>
      </c>
      <c r="L52" s="8">
        <f t="shared" si="11"/>
        <v>0.00018934069367863233</v>
      </c>
      <c r="M52" s="8">
        <f t="shared" si="11"/>
        <v>0.0002524542582381765</v>
      </c>
      <c r="N52" s="8">
        <f t="shared" si="11"/>
        <v>0.0002524542582381765</v>
      </c>
    </row>
    <row r="53" spans="1:14" ht="12.75">
      <c r="A53" t="str">
        <f t="shared" si="8"/>
        <v>Commercial LPG Combustion</v>
      </c>
      <c r="B53" t="str">
        <f t="shared" si="9"/>
        <v>060-995-0120-0000 </v>
      </c>
      <c r="C53">
        <f t="shared" si="10"/>
        <v>58727</v>
      </c>
      <c r="D53">
        <f>TotalCountyLiqFuelEmisComm!A50</f>
        <v>93</v>
      </c>
      <c r="E53" t="str">
        <f>TotalCountyLiqFuelEmisComm!B50</f>
        <v>Siskiyou</v>
      </c>
      <c r="F53">
        <f>TotalCountyLiqFuelEmisComm!C50</f>
        <v>7120</v>
      </c>
      <c r="G53" s="9">
        <f>TotalCountyLiqFuelEmisComm!D50</f>
        <v>0.0007608843870370948</v>
      </c>
      <c r="H53" s="8">
        <f t="shared" si="11"/>
        <v>0.0724788031716055</v>
      </c>
      <c r="I53" s="8">
        <f t="shared" si="11"/>
        <v>0.2254896098672171</v>
      </c>
      <c r="J53" s="8">
        <f t="shared" si="11"/>
        <v>0.03060216133912232</v>
      </c>
      <c r="K53" s="8">
        <f t="shared" si="11"/>
        <v>0.008053200352400612</v>
      </c>
      <c r="L53" s="8">
        <f t="shared" si="11"/>
        <v>0.004831920211440367</v>
      </c>
      <c r="M53" s="8">
        <f t="shared" si="11"/>
        <v>0.0064425602819204895</v>
      </c>
      <c r="N53" s="8">
        <f t="shared" si="11"/>
        <v>0.0064425602819204895</v>
      </c>
    </row>
    <row r="54" spans="1:14" ht="12.75">
      <c r="A54" t="str">
        <f t="shared" si="8"/>
        <v>Commercial LPG Combustion</v>
      </c>
      <c r="B54" t="str">
        <f t="shared" si="9"/>
        <v>060-995-0120-0000 </v>
      </c>
      <c r="C54">
        <f t="shared" si="10"/>
        <v>58727</v>
      </c>
      <c r="D54">
        <f>TotalCountyLiqFuelEmisComm!A51</f>
        <v>95</v>
      </c>
      <c r="E54" t="str">
        <f>TotalCountyLiqFuelEmisComm!B51</f>
        <v>Solano</v>
      </c>
      <c r="F54">
        <f>TotalCountyLiqFuelEmisComm!C51</f>
        <v>67543</v>
      </c>
      <c r="G54" s="9">
        <f>TotalCountyLiqFuelEmisComm!D51</f>
        <v>0.007218035695736868</v>
      </c>
      <c r="H54" s="8">
        <f t="shared" si="11"/>
        <v>0.6875612082331111</v>
      </c>
      <c r="I54" s="8">
        <f t="shared" si="11"/>
        <v>2.1390793145030123</v>
      </c>
      <c r="J54" s="8">
        <f t="shared" si="11"/>
        <v>0.2903036212539802</v>
      </c>
      <c r="K54" s="8">
        <f t="shared" si="11"/>
        <v>0.076395689803679</v>
      </c>
      <c r="L54" s="8">
        <f t="shared" si="11"/>
        <v>0.045837413882207405</v>
      </c>
      <c r="M54" s="8">
        <f t="shared" si="11"/>
        <v>0.061116551842943206</v>
      </c>
      <c r="N54" s="8">
        <f t="shared" si="11"/>
        <v>0.061116551842943206</v>
      </c>
    </row>
    <row r="55" spans="1:14" ht="12.75">
      <c r="A55" t="str">
        <f t="shared" si="8"/>
        <v>Commercial LPG Combustion</v>
      </c>
      <c r="B55" t="str">
        <f t="shared" si="9"/>
        <v>060-995-0120-0000 </v>
      </c>
      <c r="C55">
        <f t="shared" si="10"/>
        <v>58727</v>
      </c>
      <c r="D55">
        <f>TotalCountyLiqFuelEmisComm!A52</f>
        <v>97</v>
      </c>
      <c r="E55" t="str">
        <f>TotalCountyLiqFuelEmisComm!B52</f>
        <v>Sonoma</v>
      </c>
      <c r="F55">
        <f>TotalCountyLiqFuelEmisComm!C52</f>
        <v>116926</v>
      </c>
      <c r="G55" s="9">
        <f>TotalCountyLiqFuelEmisComm!D52</f>
        <v>0.012495388741390358</v>
      </c>
      <c r="H55" s="8">
        <f t="shared" si="11"/>
        <v>1.19026074994988</v>
      </c>
      <c r="I55" s="8">
        <f t="shared" si="11"/>
        <v>3.7030334442885153</v>
      </c>
      <c r="J55" s="8">
        <f t="shared" si="11"/>
        <v>0.502554538867727</v>
      </c>
      <c r="K55" s="8">
        <f t="shared" si="11"/>
        <v>0.13225119443887554</v>
      </c>
      <c r="L55" s="8">
        <f t="shared" si="11"/>
        <v>0.07935071666332533</v>
      </c>
      <c r="M55" s="8">
        <f t="shared" si="11"/>
        <v>0.10580095555110045</v>
      </c>
      <c r="N55" s="8">
        <f t="shared" si="11"/>
        <v>0.10580095555110045</v>
      </c>
    </row>
    <row r="56" spans="1:14" ht="12.75">
      <c r="A56" t="str">
        <f t="shared" si="8"/>
        <v>Commercial LPG Combustion</v>
      </c>
      <c r="B56" t="str">
        <f t="shared" si="9"/>
        <v>060-995-0120-0000 </v>
      </c>
      <c r="C56">
        <f t="shared" si="10"/>
        <v>58727</v>
      </c>
      <c r="D56">
        <f>TotalCountyLiqFuelEmisComm!A53</f>
        <v>99</v>
      </c>
      <c r="E56" t="str">
        <f>TotalCountyLiqFuelEmisComm!B53</f>
        <v>Stanislaus</v>
      </c>
      <c r="F56">
        <f>TotalCountyLiqFuelEmisComm!C53</f>
        <v>80524</v>
      </c>
      <c r="G56" s="9">
        <f>TotalCountyLiqFuelEmisComm!D53</f>
        <v>0.008605260446878515</v>
      </c>
      <c r="H56" s="8">
        <f t="shared" si="11"/>
        <v>0.8197026891278598</v>
      </c>
      <c r="I56" s="8">
        <f t="shared" si="11"/>
        <v>2.5501861439533413</v>
      </c>
      <c r="J56" s="8">
        <f t="shared" si="11"/>
        <v>0.3460966909650963</v>
      </c>
      <c r="K56" s="8">
        <f t="shared" si="11"/>
        <v>0.0910780765697622</v>
      </c>
      <c r="L56" s="8">
        <f t="shared" si="11"/>
        <v>0.05464684594185732</v>
      </c>
      <c r="M56" s="8">
        <f t="shared" si="11"/>
        <v>0.07286246125580977</v>
      </c>
      <c r="N56" s="8">
        <f t="shared" si="11"/>
        <v>0.07286246125580977</v>
      </c>
    </row>
    <row r="57" spans="1:14" ht="12.75">
      <c r="A57" t="str">
        <f t="shared" si="8"/>
        <v>Commercial LPG Combustion</v>
      </c>
      <c r="B57" t="str">
        <f t="shared" si="9"/>
        <v>060-995-0120-0000 </v>
      </c>
      <c r="C57">
        <f t="shared" si="10"/>
        <v>58727</v>
      </c>
      <c r="D57">
        <f>TotalCountyLiqFuelEmisComm!A54</f>
        <v>101</v>
      </c>
      <c r="E57" t="str">
        <f>TotalCountyLiqFuelEmisComm!B54</f>
        <v>Sutter</v>
      </c>
      <c r="F57">
        <f>TotalCountyLiqFuelEmisComm!C54</f>
        <v>12768</v>
      </c>
      <c r="G57" s="9">
        <f>TotalCountyLiqFuelEmisComm!D54</f>
        <v>0.001364462339001352</v>
      </c>
      <c r="H57" s="8">
        <f aca="true" t="shared" si="12" ref="H57:N64">$G57*H$4</f>
        <v>0.1299732245639128</v>
      </c>
      <c r="I57" s="8">
        <f t="shared" si="12"/>
        <v>0.40436114308772864</v>
      </c>
      <c r="J57" s="8">
        <f t="shared" si="12"/>
        <v>0.05487758370476317</v>
      </c>
      <c r="K57" s="8">
        <f t="shared" si="12"/>
        <v>0.01444146939599031</v>
      </c>
      <c r="L57" s="8">
        <f t="shared" si="12"/>
        <v>0.008664881637594185</v>
      </c>
      <c r="M57" s="8">
        <f t="shared" si="12"/>
        <v>0.011553175516792248</v>
      </c>
      <c r="N57" s="8">
        <f t="shared" si="12"/>
        <v>0.011553175516792248</v>
      </c>
    </row>
    <row r="58" spans="1:14" ht="12.75">
      <c r="A58" t="str">
        <f t="shared" si="8"/>
        <v>Commercial LPG Combustion</v>
      </c>
      <c r="B58" t="str">
        <f t="shared" si="9"/>
        <v>060-995-0120-0000 </v>
      </c>
      <c r="C58">
        <f t="shared" si="10"/>
        <v>58727</v>
      </c>
      <c r="D58">
        <f>TotalCountyLiqFuelEmisComm!A55</f>
        <v>103</v>
      </c>
      <c r="E58" t="str">
        <f>TotalCountyLiqFuelEmisComm!B55</f>
        <v>Tehama</v>
      </c>
      <c r="F58">
        <f>TotalCountyLiqFuelEmisComm!C55</f>
        <v>7500</v>
      </c>
      <c r="G58" s="9">
        <f>TotalCountyLiqFuelEmisComm!D55</f>
        <v>0.0008014933852216588</v>
      </c>
      <c r="H58" s="8">
        <f t="shared" si="12"/>
        <v>0.07634705390267434</v>
      </c>
      <c r="I58" s="8">
        <f t="shared" si="12"/>
        <v>0.23752416769720902</v>
      </c>
      <c r="J58" s="8">
        <f t="shared" si="12"/>
        <v>0.03223542275890694</v>
      </c>
      <c r="K58" s="8">
        <f t="shared" si="12"/>
        <v>0.008483005989186037</v>
      </c>
      <c r="L58" s="8">
        <f t="shared" si="12"/>
        <v>0.005089803593511622</v>
      </c>
      <c r="M58" s="8">
        <f t="shared" si="12"/>
        <v>0.00678640479134883</v>
      </c>
      <c r="N58" s="8">
        <f t="shared" si="12"/>
        <v>0.00678640479134883</v>
      </c>
    </row>
    <row r="59" spans="1:14" ht="12.75">
      <c r="A59" t="str">
        <f t="shared" si="8"/>
        <v>Commercial LPG Combustion</v>
      </c>
      <c r="B59" t="str">
        <f t="shared" si="9"/>
        <v>060-995-0120-0000 </v>
      </c>
      <c r="C59">
        <f t="shared" si="10"/>
        <v>58727</v>
      </c>
      <c r="D59">
        <f>TotalCountyLiqFuelEmisComm!A56</f>
        <v>105</v>
      </c>
      <c r="E59" t="str">
        <f>TotalCountyLiqFuelEmisComm!B56</f>
        <v>Trinity</v>
      </c>
      <c r="F59">
        <f>TotalCountyLiqFuelEmisComm!C56</f>
        <v>1143</v>
      </c>
      <c r="G59" s="9">
        <f>TotalCountyLiqFuelEmisComm!D56</f>
        <v>0.0001221475919077808</v>
      </c>
      <c r="H59" s="8">
        <f t="shared" si="12"/>
        <v>0.01163529101476757</v>
      </c>
      <c r="I59" s="8">
        <f t="shared" si="12"/>
        <v>0.036198683157054656</v>
      </c>
      <c r="J59" s="8">
        <f t="shared" si="12"/>
        <v>0.004912678428457417</v>
      </c>
      <c r="K59" s="8">
        <f t="shared" si="12"/>
        <v>0.001292810112751952</v>
      </c>
      <c r="L59" s="8">
        <f t="shared" si="12"/>
        <v>0.0007756860676511713</v>
      </c>
      <c r="M59" s="8">
        <f t="shared" si="12"/>
        <v>0.0010342480902015617</v>
      </c>
      <c r="N59" s="8">
        <f t="shared" si="12"/>
        <v>0.0010342480902015617</v>
      </c>
    </row>
    <row r="60" spans="1:14" ht="12.75">
      <c r="A60" t="str">
        <f t="shared" si="8"/>
        <v>Commercial LPG Combustion</v>
      </c>
      <c r="B60" t="str">
        <f t="shared" si="9"/>
        <v>060-995-0120-0000 </v>
      </c>
      <c r="C60">
        <f t="shared" si="10"/>
        <v>58727</v>
      </c>
      <c r="D60">
        <f>TotalCountyLiqFuelEmisComm!A57</f>
        <v>107</v>
      </c>
      <c r="E60" t="str">
        <f>TotalCountyLiqFuelEmisComm!B57</f>
        <v>Tulare</v>
      </c>
      <c r="F60">
        <f>TotalCountyLiqFuelEmisComm!C57</f>
        <v>50797</v>
      </c>
      <c r="G60" s="9">
        <f>TotalCountyLiqFuelEmisComm!D57</f>
        <v>0.005428461265213947</v>
      </c>
      <c r="H60" s="8">
        <f t="shared" si="12"/>
        <v>0.5170935062792198</v>
      </c>
      <c r="I60" s="8">
        <f t="shared" si="12"/>
        <v>1.6087353528686834</v>
      </c>
      <c r="J60" s="8">
        <f t="shared" si="12"/>
        <v>0.21832836931789273</v>
      </c>
      <c r="K60" s="8">
        <f t="shared" si="12"/>
        <v>0.057454834031024415</v>
      </c>
      <c r="L60" s="8">
        <f t="shared" si="12"/>
        <v>0.034472900418614644</v>
      </c>
      <c r="M60" s="8">
        <f t="shared" si="12"/>
        <v>0.04596386722481953</v>
      </c>
      <c r="N60" s="8">
        <f t="shared" si="12"/>
        <v>0.04596386722481953</v>
      </c>
    </row>
    <row r="61" spans="1:14" ht="12.75">
      <c r="A61" t="str">
        <f t="shared" si="8"/>
        <v>Commercial LPG Combustion</v>
      </c>
      <c r="B61" t="str">
        <f t="shared" si="9"/>
        <v>060-995-0120-0000 </v>
      </c>
      <c r="C61">
        <f t="shared" si="10"/>
        <v>58727</v>
      </c>
      <c r="D61">
        <f>TotalCountyLiqFuelEmisComm!A58</f>
        <v>109</v>
      </c>
      <c r="E61" t="str">
        <f>TotalCountyLiqFuelEmisComm!B58</f>
        <v>Tuolumne</v>
      </c>
      <c r="F61">
        <f>TotalCountyLiqFuelEmisComm!C58</f>
        <v>9782</v>
      </c>
      <c r="G61" s="9">
        <f>TotalCountyLiqFuelEmisComm!D58</f>
        <v>0.0010453611058984357</v>
      </c>
      <c r="H61" s="8">
        <f t="shared" si="12"/>
        <v>0.0995769175034614</v>
      </c>
      <c r="I61" s="8">
        <f t="shared" si="12"/>
        <v>0.3097948544552132</v>
      </c>
      <c r="J61" s="8">
        <f t="shared" si="12"/>
        <v>0.042043587390350357</v>
      </c>
      <c r="K61" s="8">
        <f t="shared" si="12"/>
        <v>0.011064101944829043</v>
      </c>
      <c r="L61" s="8">
        <f t="shared" si="12"/>
        <v>0.006638461166897426</v>
      </c>
      <c r="M61" s="8">
        <f t="shared" si="12"/>
        <v>0.008851281555863235</v>
      </c>
      <c r="N61" s="8">
        <f t="shared" si="12"/>
        <v>0.008851281555863235</v>
      </c>
    </row>
    <row r="62" spans="1:14" ht="12.75">
      <c r="A62" t="str">
        <f t="shared" si="8"/>
        <v>Commercial LPG Combustion</v>
      </c>
      <c r="B62" t="str">
        <f t="shared" si="9"/>
        <v>060-995-0120-0000 </v>
      </c>
      <c r="C62">
        <f t="shared" si="10"/>
        <v>58727</v>
      </c>
      <c r="D62">
        <f>TotalCountyLiqFuelEmisComm!A59</f>
        <v>111</v>
      </c>
      <c r="E62" t="str">
        <f>TotalCountyLiqFuelEmisComm!B59</f>
        <v>Ventura</v>
      </c>
      <c r="F62">
        <f>TotalCountyLiqFuelEmisComm!C59</f>
        <v>171557</v>
      </c>
      <c r="G62" s="9">
        <f>TotalCountyLiqFuelEmisComm!D59</f>
        <v>0.018333573425129618</v>
      </c>
      <c r="H62" s="8">
        <f t="shared" si="12"/>
        <v>1.7463828701841468</v>
      </c>
      <c r="I62" s="8">
        <f t="shared" si="12"/>
        <v>5.433191151684012</v>
      </c>
      <c r="J62" s="8">
        <f t="shared" si="12"/>
        <v>0.737361656299973</v>
      </c>
      <c r="K62" s="8">
        <f t="shared" si="12"/>
        <v>0.19404254113157188</v>
      </c>
      <c r="L62" s="8">
        <f t="shared" si="12"/>
        <v>0.11642552467894311</v>
      </c>
      <c r="M62" s="8">
        <f t="shared" si="12"/>
        <v>0.1552340329052575</v>
      </c>
      <c r="N62" s="8">
        <f t="shared" si="12"/>
        <v>0.1552340329052575</v>
      </c>
    </row>
    <row r="63" spans="1:14" ht="12.75">
      <c r="A63" t="str">
        <f aca="true" t="shared" si="13" ref="A63:C64">A62</f>
        <v>Commercial LPG Combustion</v>
      </c>
      <c r="B63" t="str">
        <f t="shared" si="13"/>
        <v>060-995-0120-0000 </v>
      </c>
      <c r="C63">
        <f t="shared" si="13"/>
        <v>58727</v>
      </c>
      <c r="D63">
        <f>TotalCountyLiqFuelEmisComm!A60</f>
        <v>113</v>
      </c>
      <c r="E63" t="str">
        <f>TotalCountyLiqFuelEmisComm!B60</f>
        <v>Yolo</v>
      </c>
      <c r="F63">
        <f>TotalCountyLiqFuelEmisComm!C60</f>
        <v>41530</v>
      </c>
      <c r="G63" s="9">
        <f>TotalCountyLiqFuelEmisComm!D60</f>
        <v>0.0044381360384340655</v>
      </c>
      <c r="H63" s="8">
        <f t="shared" si="12"/>
        <v>0.42275908647707533</v>
      </c>
      <c r="I63" s="8">
        <f t="shared" si="12"/>
        <v>1.315250491262012</v>
      </c>
      <c r="J63" s="8">
        <f t="shared" si="12"/>
        <v>0.17849828095698733</v>
      </c>
      <c r="K63" s="8">
        <f t="shared" si="12"/>
        <v>0.046973231830786145</v>
      </c>
      <c r="L63" s="8">
        <f t="shared" si="12"/>
        <v>0.028183939098471687</v>
      </c>
      <c r="M63" s="8">
        <f t="shared" si="12"/>
        <v>0.037578585464628916</v>
      </c>
      <c r="N63" s="8">
        <f t="shared" si="12"/>
        <v>0.037578585464628916</v>
      </c>
    </row>
    <row r="64" spans="1:14" ht="12.75">
      <c r="A64" t="str">
        <f t="shared" si="13"/>
        <v>Commercial LPG Combustion</v>
      </c>
      <c r="B64" t="str">
        <f t="shared" si="13"/>
        <v>060-995-0120-0000 </v>
      </c>
      <c r="C64">
        <f t="shared" si="13"/>
        <v>58727</v>
      </c>
      <c r="D64">
        <f>TotalCountyLiqFuelEmisComm!A61</f>
        <v>115</v>
      </c>
      <c r="E64" t="str">
        <f>TotalCountyLiqFuelEmisComm!B61</f>
        <v>Yuba</v>
      </c>
      <c r="F64">
        <f>TotalCountyLiqFuelEmisComm!C61</f>
        <v>6650</v>
      </c>
      <c r="G64" s="9">
        <f>TotalCountyLiqFuelEmisComm!D61</f>
        <v>0.0007106574682298708</v>
      </c>
      <c r="H64" s="8">
        <f t="shared" si="12"/>
        <v>0.06769438779370458</v>
      </c>
      <c r="I64" s="8">
        <f t="shared" si="12"/>
        <v>0.21060476202485867</v>
      </c>
      <c r="J64" s="8">
        <f t="shared" si="12"/>
        <v>0.028582074846230817</v>
      </c>
      <c r="K64" s="8">
        <f t="shared" si="12"/>
        <v>0.007521598643744953</v>
      </c>
      <c r="L64" s="8">
        <f t="shared" si="12"/>
        <v>0.004512959186246971</v>
      </c>
      <c r="M64" s="8">
        <f t="shared" si="12"/>
        <v>0.006017278914995963</v>
      </c>
      <c r="N64" s="8">
        <f t="shared" si="12"/>
        <v>0.006017278914995963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zoomScale="85" zoomScaleNormal="8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9.140625" defaultRowHeight="12.75"/>
  <cols>
    <col min="1" max="1" width="17.00390625" style="0" bestFit="1" customWidth="1"/>
    <col min="2" max="2" width="22.421875" style="0" bestFit="1" customWidth="1"/>
    <col min="4" max="4" width="11.28125" style="0" bestFit="1" customWidth="1"/>
    <col min="5" max="5" width="6.57421875" style="0" bestFit="1" customWidth="1"/>
    <col min="6" max="6" width="11.28125" style="0" customWidth="1"/>
    <col min="7" max="7" width="10.28125" style="0" bestFit="1" customWidth="1"/>
    <col min="8" max="8" width="13.140625" style="0" bestFit="1" customWidth="1"/>
    <col min="9" max="10" width="11.28125" style="0" bestFit="1" customWidth="1"/>
    <col min="11" max="11" width="10.28125" style="0" bestFit="1" customWidth="1"/>
    <col min="12" max="12" width="11.00390625" style="0" customWidth="1"/>
    <col min="13" max="13" width="11.28125" style="0" bestFit="1" customWidth="1"/>
    <col min="14" max="14" width="20.8515625" style="0" customWidth="1"/>
    <col min="15" max="15" width="9.8515625" style="0" customWidth="1"/>
    <col min="24" max="24" width="14.7109375" style="0" customWidth="1"/>
    <col min="25" max="25" width="10.28125" style="0" bestFit="1" customWidth="1"/>
  </cols>
  <sheetData>
    <row r="1" ht="12.75">
      <c r="A1" t="s">
        <v>169</v>
      </c>
    </row>
    <row r="2" spans="3:15" ht="12.75">
      <c r="C2" t="s">
        <v>113</v>
      </c>
      <c r="F2" t="s">
        <v>114</v>
      </c>
      <c r="L2" t="s">
        <v>115</v>
      </c>
      <c r="O2" t="s">
        <v>29</v>
      </c>
    </row>
    <row r="3" spans="1:29" ht="12.75">
      <c r="A3" t="s">
        <v>116</v>
      </c>
      <c r="B3" t="s">
        <v>117</v>
      </c>
      <c r="C3" t="s">
        <v>118</v>
      </c>
      <c r="D3" t="s">
        <v>119</v>
      </c>
      <c r="E3" t="s">
        <v>120</v>
      </c>
      <c r="F3" t="s">
        <v>121</v>
      </c>
      <c r="G3" t="s">
        <v>122</v>
      </c>
      <c r="H3" t="s">
        <v>123</v>
      </c>
      <c r="I3" t="s">
        <v>124</v>
      </c>
      <c r="J3" t="s">
        <v>0</v>
      </c>
      <c r="K3" t="s">
        <v>125</v>
      </c>
      <c r="L3" t="s">
        <v>27</v>
      </c>
      <c r="M3" t="s">
        <v>126</v>
      </c>
      <c r="N3" t="s">
        <v>127</v>
      </c>
      <c r="O3" t="s">
        <v>128</v>
      </c>
      <c r="P3" t="s">
        <v>2</v>
      </c>
      <c r="Q3" t="s">
        <v>16</v>
      </c>
      <c r="R3" t="s">
        <v>4</v>
      </c>
      <c r="S3" t="s">
        <v>3</v>
      </c>
      <c r="T3" t="s">
        <v>129</v>
      </c>
      <c r="U3" t="s">
        <v>30</v>
      </c>
      <c r="V3" t="s">
        <v>6</v>
      </c>
      <c r="W3" t="s">
        <v>130</v>
      </c>
      <c r="Y3" t="s">
        <v>131</v>
      </c>
      <c r="Z3" t="s">
        <v>132</v>
      </c>
      <c r="AA3" t="s">
        <v>133</v>
      </c>
      <c r="AB3" t="s">
        <v>134</v>
      </c>
      <c r="AC3" t="s">
        <v>135</v>
      </c>
    </row>
    <row r="4" spans="1:29" ht="12.75">
      <c r="A4" t="s">
        <v>136</v>
      </c>
      <c r="B4" t="s">
        <v>137</v>
      </c>
      <c r="C4" s="12">
        <v>8.439908513920424</v>
      </c>
      <c r="D4" s="13">
        <f aca="true" t="shared" si="0" ref="D4:D23">C4*100000</f>
        <v>843990.8513920424</v>
      </c>
      <c r="E4" s="14">
        <f aca="true" t="shared" si="1" ref="E4:E23">D4/1020</f>
        <v>827.442011168669</v>
      </c>
      <c r="F4" s="14">
        <f aca="true" t="shared" si="2" ref="F4:K4">($E4*F28*0.9)+($E4*F29*0.1)</f>
        <v>339.2512245791543</v>
      </c>
      <c r="G4" s="14">
        <f t="shared" si="2"/>
        <v>2.482326033506007</v>
      </c>
      <c r="H4" s="14">
        <f t="shared" si="2"/>
        <v>258.1619074846247</v>
      </c>
      <c r="I4" s="14">
        <f t="shared" si="2"/>
        <v>163.83351821139647</v>
      </c>
      <c r="J4" s="14">
        <f t="shared" si="2"/>
        <v>47.16419463661413</v>
      </c>
      <c r="K4" s="14">
        <f t="shared" si="2"/>
        <v>16.54884022337338</v>
      </c>
      <c r="L4" s="14">
        <f aca="true" t="shared" si="3" ref="L4:L23">F4+H4+I4+0.6*J4</f>
        <v>789.545167057144</v>
      </c>
      <c r="M4" s="14">
        <f aca="true" t="shared" si="4" ref="M4:M23">0.2*J4+0.5*K4</f>
        <v>17.707259039009514</v>
      </c>
      <c r="N4" s="14">
        <f aca="true" t="shared" si="5" ref="N4:N23">G4+0.2*J4+0.5*K4</f>
        <v>20.18958507251552</v>
      </c>
      <c r="O4" s="12">
        <f aca="true" t="shared" si="6" ref="O4:V13">(($N4*1020*O$27)+(O$28*1020*$M4)+(O$29*1020*$L4))/2000</f>
        <v>79.6016723417216</v>
      </c>
      <c r="P4" s="12">
        <f t="shared" si="6"/>
        <v>38.8932084092738</v>
      </c>
      <c r="Q4" s="12">
        <f t="shared" si="6"/>
        <v>0.2819196144758461</v>
      </c>
      <c r="R4" s="12">
        <f t="shared" si="6"/>
        <v>3.261653284655631</v>
      </c>
      <c r="S4" s="12">
        <f t="shared" si="6"/>
        <v>17.817744060992823</v>
      </c>
      <c r="T4" s="12">
        <f t="shared" si="6"/>
        <v>12.303065638454648</v>
      </c>
      <c r="U4" s="12">
        <f t="shared" si="6"/>
        <v>3.178158029319183</v>
      </c>
      <c r="V4" s="12">
        <f t="shared" si="6"/>
        <v>3.178158029319183</v>
      </c>
      <c r="W4" s="12">
        <f>F4/E4</f>
        <v>0.4100000000000001</v>
      </c>
      <c r="X4" s="12"/>
      <c r="Y4" s="6">
        <f>0.9*Y28/$AC28+0.1*Y29/$AC29</f>
        <v>0.3169951662130216</v>
      </c>
      <c r="Z4" s="6">
        <f>0.9*Z28/$AC28+0.1*Z29/$AC29</f>
        <v>0.21011862688868946</v>
      </c>
      <c r="AA4" s="6">
        <f>0.9*AA28/$AC28+0.1*AA29/$AC29</f>
        <v>0.18735189541695274</v>
      </c>
      <c r="AB4" s="6">
        <f>0.9*AB28/$AC28+0.1*AB29/$AC29</f>
        <v>0.28553431148133623</v>
      </c>
      <c r="AC4" s="6">
        <f aca="true" t="shared" si="7" ref="AC4:AC23">SUM(Y4:AB4)</f>
        <v>1</v>
      </c>
    </row>
    <row r="5" spans="1:29" ht="12.75">
      <c r="A5" t="s">
        <v>70</v>
      </c>
      <c r="B5" t="s">
        <v>138</v>
      </c>
      <c r="C5" s="12">
        <v>0</v>
      </c>
      <c r="D5" s="13">
        <f t="shared" si="0"/>
        <v>0</v>
      </c>
      <c r="E5" s="14">
        <f t="shared" si="1"/>
        <v>0</v>
      </c>
      <c r="F5" s="14">
        <f aca="true" t="shared" si="8" ref="F5:K9">$E5*F$26</f>
        <v>0</v>
      </c>
      <c r="G5" s="14">
        <f t="shared" si="8"/>
        <v>0</v>
      </c>
      <c r="H5" s="14">
        <f t="shared" si="8"/>
        <v>0</v>
      </c>
      <c r="I5" s="14">
        <f t="shared" si="8"/>
        <v>0</v>
      </c>
      <c r="J5" s="14">
        <f t="shared" si="8"/>
        <v>0</v>
      </c>
      <c r="K5" s="14">
        <f t="shared" si="8"/>
        <v>0</v>
      </c>
      <c r="L5" s="14">
        <f t="shared" si="3"/>
        <v>0</v>
      </c>
      <c r="M5" s="14">
        <f t="shared" si="4"/>
        <v>0</v>
      </c>
      <c r="N5" s="14">
        <f t="shared" si="5"/>
        <v>0</v>
      </c>
      <c r="O5" s="12">
        <f t="shared" si="6"/>
        <v>0</v>
      </c>
      <c r="P5" s="12">
        <f t="shared" si="6"/>
        <v>0</v>
      </c>
      <c r="Q5" s="12">
        <f t="shared" si="6"/>
        <v>0</v>
      </c>
      <c r="R5" s="12">
        <f t="shared" si="6"/>
        <v>0</v>
      </c>
      <c r="S5" s="12">
        <f t="shared" si="6"/>
        <v>0</v>
      </c>
      <c r="T5" s="12">
        <f t="shared" si="6"/>
        <v>0</v>
      </c>
      <c r="U5" s="12">
        <f t="shared" si="6"/>
        <v>0</v>
      </c>
      <c r="V5" s="12">
        <f t="shared" si="6"/>
        <v>0</v>
      </c>
      <c r="W5" s="12">
        <v>0</v>
      </c>
      <c r="X5" s="12"/>
      <c r="Y5" s="6">
        <f aca="true" t="shared" si="9" ref="Y5:AB9">Y$26/$AC$26</f>
        <v>0.3417166252376078</v>
      </c>
      <c r="Z5" s="6">
        <f t="shared" si="9"/>
        <v>0.18014329580348004</v>
      </c>
      <c r="AA5" s="6">
        <f t="shared" si="9"/>
        <v>0.1612808890188624</v>
      </c>
      <c r="AB5" s="6">
        <f t="shared" si="9"/>
        <v>0.3168591899400497</v>
      </c>
      <c r="AC5" s="6">
        <f t="shared" si="7"/>
        <v>1</v>
      </c>
    </row>
    <row r="6" spans="1:29" ht="12.75">
      <c r="A6" t="s">
        <v>79</v>
      </c>
      <c r="B6" t="s">
        <v>138</v>
      </c>
      <c r="C6" s="12">
        <v>0</v>
      </c>
      <c r="D6" s="13">
        <f t="shared" si="0"/>
        <v>0</v>
      </c>
      <c r="E6" s="14">
        <f t="shared" si="1"/>
        <v>0</v>
      </c>
      <c r="F6" s="14">
        <f t="shared" si="8"/>
        <v>0</v>
      </c>
      <c r="G6" s="14">
        <f t="shared" si="8"/>
        <v>0</v>
      </c>
      <c r="H6" s="14">
        <f t="shared" si="8"/>
        <v>0</v>
      </c>
      <c r="I6" s="14">
        <f t="shared" si="8"/>
        <v>0</v>
      </c>
      <c r="J6" s="14">
        <f t="shared" si="8"/>
        <v>0</v>
      </c>
      <c r="K6" s="14">
        <f t="shared" si="8"/>
        <v>0</v>
      </c>
      <c r="L6" s="14">
        <f t="shared" si="3"/>
        <v>0</v>
      </c>
      <c r="M6" s="14">
        <f t="shared" si="4"/>
        <v>0</v>
      </c>
      <c r="N6" s="14">
        <f t="shared" si="5"/>
        <v>0</v>
      </c>
      <c r="O6" s="12">
        <f t="shared" si="6"/>
        <v>0</v>
      </c>
      <c r="P6" s="12">
        <f t="shared" si="6"/>
        <v>0</v>
      </c>
      <c r="Q6" s="12">
        <f t="shared" si="6"/>
        <v>0</v>
      </c>
      <c r="R6" s="12">
        <f t="shared" si="6"/>
        <v>0</v>
      </c>
      <c r="S6" s="12">
        <f t="shared" si="6"/>
        <v>0</v>
      </c>
      <c r="T6" s="12">
        <f t="shared" si="6"/>
        <v>0</v>
      </c>
      <c r="U6" s="12">
        <f t="shared" si="6"/>
        <v>0</v>
      </c>
      <c r="V6" s="12">
        <f t="shared" si="6"/>
        <v>0</v>
      </c>
      <c r="W6" s="12">
        <v>0</v>
      </c>
      <c r="X6" s="12"/>
      <c r="Y6" s="6">
        <f t="shared" si="9"/>
        <v>0.3417166252376078</v>
      </c>
      <c r="Z6" s="6">
        <f t="shared" si="9"/>
        <v>0.18014329580348004</v>
      </c>
      <c r="AA6" s="6">
        <f t="shared" si="9"/>
        <v>0.1612808890188624</v>
      </c>
      <c r="AB6" s="6">
        <f t="shared" si="9"/>
        <v>0.3168591899400497</v>
      </c>
      <c r="AC6" s="6">
        <f t="shared" si="7"/>
        <v>1</v>
      </c>
    </row>
    <row r="7" spans="1:29" ht="12.75">
      <c r="A7" t="s">
        <v>139</v>
      </c>
      <c r="B7" t="s">
        <v>138</v>
      </c>
      <c r="C7" s="12">
        <v>11.60192736124213</v>
      </c>
      <c r="D7" s="13">
        <f t="shared" si="0"/>
        <v>1160192.7361242129</v>
      </c>
      <c r="E7" s="14">
        <f t="shared" si="1"/>
        <v>1137.4438589453068</v>
      </c>
      <c r="F7" s="14">
        <f t="shared" si="8"/>
        <v>398.10535063085734</v>
      </c>
      <c r="G7" s="14">
        <f t="shared" si="8"/>
        <v>22.748877178906138</v>
      </c>
      <c r="H7" s="14">
        <f t="shared" si="8"/>
        <v>363.9820348624982</v>
      </c>
      <c r="I7" s="14">
        <f t="shared" si="8"/>
        <v>295.73540332577977</v>
      </c>
      <c r="J7" s="14">
        <f t="shared" si="8"/>
        <v>22.748877178906138</v>
      </c>
      <c r="K7" s="14">
        <f t="shared" si="8"/>
        <v>34.123315768359205</v>
      </c>
      <c r="L7" s="14">
        <f t="shared" si="3"/>
        <v>1071.4721151264791</v>
      </c>
      <c r="M7" s="14">
        <f t="shared" si="4"/>
        <v>21.61143331996083</v>
      </c>
      <c r="N7" s="14">
        <f t="shared" si="5"/>
        <v>44.360310498866966</v>
      </c>
      <c r="O7" s="12">
        <f t="shared" si="6"/>
        <v>105.76084943961102</v>
      </c>
      <c r="P7" s="12">
        <f t="shared" si="6"/>
        <v>52.803271902853254</v>
      </c>
      <c r="Q7" s="12">
        <f t="shared" si="6"/>
        <v>0.41127208225772777</v>
      </c>
      <c r="R7" s="12">
        <f t="shared" si="6"/>
        <v>4.298920154797853</v>
      </c>
      <c r="S7" s="12">
        <f t="shared" si="6"/>
        <v>22.461911467732822</v>
      </c>
      <c r="T7" s="12">
        <f t="shared" si="6"/>
        <v>15.22868985436642</v>
      </c>
      <c r="U7" s="12">
        <f t="shared" si="6"/>
        <v>4.357772671626858</v>
      </c>
      <c r="V7" s="12">
        <f t="shared" si="6"/>
        <v>4.357772671626858</v>
      </c>
      <c r="W7" s="12">
        <f>F7/E7</f>
        <v>0.35</v>
      </c>
      <c r="X7" s="12"/>
      <c r="Y7" s="6">
        <f t="shared" si="9"/>
        <v>0.3417166252376078</v>
      </c>
      <c r="Z7" s="6">
        <f t="shared" si="9"/>
        <v>0.18014329580348004</v>
      </c>
      <c r="AA7" s="6">
        <f t="shared" si="9"/>
        <v>0.1612808890188624</v>
      </c>
      <c r="AB7" s="6">
        <f t="shared" si="9"/>
        <v>0.3168591899400497</v>
      </c>
      <c r="AC7" s="6">
        <f t="shared" si="7"/>
        <v>1</v>
      </c>
    </row>
    <row r="8" spans="1:29" ht="12.75">
      <c r="A8" t="s">
        <v>93</v>
      </c>
      <c r="B8" t="s">
        <v>138</v>
      </c>
      <c r="C8" s="12">
        <v>0</v>
      </c>
      <c r="D8" s="13">
        <f t="shared" si="0"/>
        <v>0</v>
      </c>
      <c r="E8" s="14">
        <f t="shared" si="1"/>
        <v>0</v>
      </c>
      <c r="F8" s="14">
        <f t="shared" si="8"/>
        <v>0</v>
      </c>
      <c r="G8" s="14">
        <f t="shared" si="8"/>
        <v>0</v>
      </c>
      <c r="H8" s="14">
        <f t="shared" si="8"/>
        <v>0</v>
      </c>
      <c r="I8" s="14">
        <f t="shared" si="8"/>
        <v>0</v>
      </c>
      <c r="J8" s="14">
        <f t="shared" si="8"/>
        <v>0</v>
      </c>
      <c r="K8" s="14">
        <f t="shared" si="8"/>
        <v>0</v>
      </c>
      <c r="L8" s="14">
        <f t="shared" si="3"/>
        <v>0</v>
      </c>
      <c r="M8" s="14">
        <f t="shared" si="4"/>
        <v>0</v>
      </c>
      <c r="N8" s="14">
        <f t="shared" si="5"/>
        <v>0</v>
      </c>
      <c r="O8" s="12">
        <f t="shared" si="6"/>
        <v>0</v>
      </c>
      <c r="P8" s="12">
        <f t="shared" si="6"/>
        <v>0</v>
      </c>
      <c r="Q8" s="12">
        <f t="shared" si="6"/>
        <v>0</v>
      </c>
      <c r="R8" s="12">
        <f t="shared" si="6"/>
        <v>0</v>
      </c>
      <c r="S8" s="12">
        <f t="shared" si="6"/>
        <v>0</v>
      </c>
      <c r="T8" s="12">
        <f t="shared" si="6"/>
        <v>0</v>
      </c>
      <c r="U8" s="12">
        <f t="shared" si="6"/>
        <v>0</v>
      </c>
      <c r="V8" s="12">
        <f t="shared" si="6"/>
        <v>0</v>
      </c>
      <c r="W8" s="12">
        <v>0</v>
      </c>
      <c r="X8" s="12"/>
      <c r="Y8" s="6">
        <f t="shared" si="9"/>
        <v>0.3417166252376078</v>
      </c>
      <c r="Z8" s="6">
        <f t="shared" si="9"/>
        <v>0.18014329580348004</v>
      </c>
      <c r="AA8" s="6">
        <f t="shared" si="9"/>
        <v>0.1612808890188624</v>
      </c>
      <c r="AB8" s="6">
        <f t="shared" si="9"/>
        <v>0.3168591899400497</v>
      </c>
      <c r="AC8" s="6">
        <f t="shared" si="7"/>
        <v>1</v>
      </c>
    </row>
    <row r="9" spans="1:29" ht="12.75">
      <c r="A9" t="s">
        <v>140</v>
      </c>
      <c r="B9" t="s">
        <v>138</v>
      </c>
      <c r="C9" s="12">
        <v>1.8716807286363313</v>
      </c>
      <c r="D9" s="13">
        <f t="shared" si="0"/>
        <v>187168.07286363313</v>
      </c>
      <c r="E9" s="14">
        <f t="shared" si="1"/>
        <v>183.49811065062073</v>
      </c>
      <c r="F9" s="14">
        <f t="shared" si="8"/>
        <v>64.22433872771725</v>
      </c>
      <c r="G9" s="14">
        <f t="shared" si="8"/>
        <v>3.6699622130124148</v>
      </c>
      <c r="H9" s="14">
        <f t="shared" si="8"/>
        <v>58.719395408198636</v>
      </c>
      <c r="I9" s="14">
        <f t="shared" si="8"/>
        <v>47.70950876916139</v>
      </c>
      <c r="J9" s="14">
        <f t="shared" si="8"/>
        <v>3.6699622130124148</v>
      </c>
      <c r="K9" s="14">
        <f t="shared" si="8"/>
        <v>5.504943319518622</v>
      </c>
      <c r="L9" s="14">
        <f t="shared" si="3"/>
        <v>172.8552202328847</v>
      </c>
      <c r="M9" s="14">
        <f t="shared" si="4"/>
        <v>3.486464102361794</v>
      </c>
      <c r="N9" s="14">
        <f t="shared" si="5"/>
        <v>7.156426315374209</v>
      </c>
      <c r="O9" s="12">
        <f t="shared" si="6"/>
        <v>17.061867186103072</v>
      </c>
      <c r="P9" s="12">
        <f t="shared" si="6"/>
        <v>8.518486916206104</v>
      </c>
      <c r="Q9" s="12">
        <f t="shared" si="6"/>
        <v>0.06634846147713784</v>
      </c>
      <c r="R9" s="12">
        <f t="shared" si="6"/>
        <v>0.693523218785263</v>
      </c>
      <c r="S9" s="12">
        <f t="shared" si="6"/>
        <v>3.623667474676369</v>
      </c>
      <c r="T9" s="12">
        <f t="shared" si="6"/>
        <v>2.456768124408049</v>
      </c>
      <c r="U9" s="12">
        <f t="shared" si="6"/>
        <v>0.70301760003338</v>
      </c>
      <c r="V9" s="12">
        <f t="shared" si="6"/>
        <v>0.70301760003338</v>
      </c>
      <c r="W9" s="12">
        <f>F9/E9</f>
        <v>0.35</v>
      </c>
      <c r="X9" s="12"/>
      <c r="Y9" s="6">
        <f t="shared" si="9"/>
        <v>0.3417166252376078</v>
      </c>
      <c r="Z9" s="6">
        <f t="shared" si="9"/>
        <v>0.18014329580348004</v>
      </c>
      <c r="AA9" s="6">
        <f t="shared" si="9"/>
        <v>0.1612808890188624</v>
      </c>
      <c r="AB9" s="6">
        <f t="shared" si="9"/>
        <v>0.3168591899400497</v>
      </c>
      <c r="AC9" s="6">
        <f t="shared" si="7"/>
        <v>1</v>
      </c>
    </row>
    <row r="10" spans="1:29" ht="12.75">
      <c r="A10" t="s">
        <v>141</v>
      </c>
      <c r="B10" t="s">
        <v>142</v>
      </c>
      <c r="C10" s="12">
        <v>1.8303408821501685</v>
      </c>
      <c r="D10" s="13">
        <f t="shared" si="0"/>
        <v>183034.08821501685</v>
      </c>
      <c r="E10" s="14">
        <f t="shared" si="1"/>
        <v>179.44518452452633</v>
      </c>
      <c r="F10" s="14">
        <f aca="true" t="shared" si="10" ref="F10:K14">($E10*F$26*0.06)+($E10*F$27*0.94)</f>
        <v>57.74546037999257</v>
      </c>
      <c r="G10" s="14">
        <f t="shared" si="10"/>
        <v>8.649257894082169</v>
      </c>
      <c r="H10" s="14">
        <f t="shared" si="10"/>
        <v>37.181042233481854</v>
      </c>
      <c r="I10" s="14">
        <f t="shared" si="10"/>
        <v>19.667192223888087</v>
      </c>
      <c r="J10" s="14">
        <f t="shared" si="10"/>
        <v>49.1320915228153</v>
      </c>
      <c r="K10" s="14">
        <f t="shared" si="10"/>
        <v>7.070140270266338</v>
      </c>
      <c r="L10" s="14">
        <f t="shared" si="3"/>
        <v>144.07294975105168</v>
      </c>
      <c r="M10" s="14">
        <f t="shared" si="4"/>
        <v>13.361488439696231</v>
      </c>
      <c r="N10" s="14">
        <f t="shared" si="5"/>
        <v>22.0107463337784</v>
      </c>
      <c r="O10" s="12">
        <f t="shared" si="6"/>
        <v>38.595504975550114</v>
      </c>
      <c r="P10" s="12">
        <f t="shared" si="6"/>
        <v>10.741218191332104</v>
      </c>
      <c r="Q10" s="12">
        <f t="shared" si="6"/>
        <v>0.08625979991988968</v>
      </c>
      <c r="R10" s="12">
        <f t="shared" si="6"/>
        <v>1.224444787238792</v>
      </c>
      <c r="S10" s="12">
        <f t="shared" si="6"/>
        <v>10.948837418276161</v>
      </c>
      <c r="T10" s="12">
        <f t="shared" si="6"/>
        <v>8.783485583784282</v>
      </c>
      <c r="U10" s="12">
        <f t="shared" si="6"/>
        <v>0.6932222093313665</v>
      </c>
      <c r="V10" s="12">
        <f t="shared" si="6"/>
        <v>0.6932222093313665</v>
      </c>
      <c r="W10" s="12">
        <f>F10/E10</f>
        <v>0.3218</v>
      </c>
      <c r="X10" s="12"/>
      <c r="Y10" s="6">
        <f aca="true" t="shared" si="11" ref="Y10:AB14">0.94*Y$27/$AC$27+0.06*Y$26/$AC$26</f>
        <v>0.3214807152725279</v>
      </c>
      <c r="Z10" s="6">
        <f t="shared" si="11"/>
        <v>0.19093823988190223</v>
      </c>
      <c r="AA10" s="6">
        <f t="shared" si="11"/>
        <v>0.18536355151803924</v>
      </c>
      <c r="AB10" s="6">
        <f t="shared" si="11"/>
        <v>0.30221749332753056</v>
      </c>
      <c r="AC10" s="6">
        <f t="shared" si="7"/>
        <v>1</v>
      </c>
    </row>
    <row r="11" spans="1:29" ht="12.75">
      <c r="A11" t="s">
        <v>143</v>
      </c>
      <c r="B11" t="s">
        <v>142</v>
      </c>
      <c r="C11" s="12">
        <v>1.172337222830174</v>
      </c>
      <c r="D11" s="13">
        <f t="shared" si="0"/>
        <v>117233.7222830174</v>
      </c>
      <c r="E11" s="14">
        <f t="shared" si="1"/>
        <v>114.9350218460955</v>
      </c>
      <c r="F11" s="14">
        <f t="shared" si="10"/>
        <v>36.98609003007353</v>
      </c>
      <c r="G11" s="14">
        <f t="shared" si="10"/>
        <v>5.539868052981803</v>
      </c>
      <c r="H11" s="14">
        <f t="shared" si="10"/>
        <v>23.814536526510988</v>
      </c>
      <c r="I11" s="14">
        <f t="shared" si="10"/>
        <v>12.596878394332066</v>
      </c>
      <c r="J11" s="14">
        <f t="shared" si="10"/>
        <v>31.469208981460945</v>
      </c>
      <c r="K11" s="14">
        <f t="shared" si="10"/>
        <v>4.528439860736162</v>
      </c>
      <c r="L11" s="14">
        <f t="shared" si="3"/>
        <v>92.27903033979315</v>
      </c>
      <c r="M11" s="14">
        <f t="shared" si="4"/>
        <v>8.55806172666027</v>
      </c>
      <c r="N11" s="14">
        <f t="shared" si="5"/>
        <v>14.097929779642072</v>
      </c>
      <c r="O11" s="12">
        <f t="shared" si="6"/>
        <v>24.72050291725514</v>
      </c>
      <c r="P11" s="12">
        <f t="shared" si="6"/>
        <v>6.879773066887164</v>
      </c>
      <c r="Q11" s="12">
        <f t="shared" si="6"/>
        <v>0.05524958507246694</v>
      </c>
      <c r="R11" s="12">
        <f t="shared" si="6"/>
        <v>0.784259487060202</v>
      </c>
      <c r="S11" s="12">
        <f t="shared" si="6"/>
        <v>7.012753622747234</v>
      </c>
      <c r="T11" s="12">
        <f t="shared" si="6"/>
        <v>5.62584117334801</v>
      </c>
      <c r="U11" s="12">
        <f t="shared" si="6"/>
        <v>0.44401029754470356</v>
      </c>
      <c r="V11" s="12">
        <f t="shared" si="6"/>
        <v>0.44401029754470356</v>
      </c>
      <c r="W11" s="12">
        <f>F11/E11</f>
        <v>0.3218</v>
      </c>
      <c r="X11" s="12"/>
      <c r="Y11" s="6">
        <f t="shared" si="11"/>
        <v>0.3214807152725279</v>
      </c>
      <c r="Z11" s="6">
        <f t="shared" si="11"/>
        <v>0.19093823988190223</v>
      </c>
      <c r="AA11" s="6">
        <f t="shared" si="11"/>
        <v>0.18536355151803924</v>
      </c>
      <c r="AB11" s="6">
        <f t="shared" si="11"/>
        <v>0.30221749332753056</v>
      </c>
      <c r="AC11" s="6">
        <f t="shared" si="7"/>
        <v>1</v>
      </c>
    </row>
    <row r="12" spans="1:29" ht="12.75">
      <c r="A12" t="s">
        <v>144</v>
      </c>
      <c r="B12" t="s">
        <v>142</v>
      </c>
      <c r="C12" s="12">
        <v>1.414176609131767</v>
      </c>
      <c r="D12" s="13">
        <f t="shared" si="0"/>
        <v>141417.6609131767</v>
      </c>
      <c r="E12" s="14">
        <f t="shared" si="1"/>
        <v>138.6447656011536</v>
      </c>
      <c r="F12" s="14">
        <f t="shared" si="10"/>
        <v>44.61588557045123</v>
      </c>
      <c r="G12" s="14">
        <f t="shared" si="10"/>
        <v>6.682677701975605</v>
      </c>
      <c r="H12" s="14">
        <f t="shared" si="10"/>
        <v>28.72719543255903</v>
      </c>
      <c r="I12" s="14">
        <f t="shared" si="10"/>
        <v>15.195466309886436</v>
      </c>
      <c r="J12" s="14">
        <f t="shared" si="10"/>
        <v>37.96093682159585</v>
      </c>
      <c r="K12" s="14">
        <f t="shared" si="10"/>
        <v>5.462603764685452</v>
      </c>
      <c r="L12" s="14">
        <f t="shared" si="3"/>
        <v>111.31510940585422</v>
      </c>
      <c r="M12" s="14">
        <f t="shared" si="4"/>
        <v>10.323489246661897</v>
      </c>
      <c r="N12" s="14">
        <f t="shared" si="5"/>
        <v>17.006166948637503</v>
      </c>
      <c r="O12" s="12">
        <f t="shared" si="6"/>
        <v>29.82005203857631</v>
      </c>
      <c r="P12" s="12">
        <f t="shared" si="6"/>
        <v>8.29898936744409</v>
      </c>
      <c r="Q12" s="12">
        <f t="shared" si="6"/>
        <v>0.06664692492241778</v>
      </c>
      <c r="R12" s="12">
        <f t="shared" si="6"/>
        <v>0.9460429989698261</v>
      </c>
      <c r="S12" s="12">
        <f t="shared" si="6"/>
        <v>8.459402248571122</v>
      </c>
      <c r="T12" s="12">
        <f t="shared" si="6"/>
        <v>6.78638606631675</v>
      </c>
      <c r="U12" s="12">
        <f t="shared" si="6"/>
        <v>0.5356044018507764</v>
      </c>
      <c r="V12" s="12">
        <f t="shared" si="6"/>
        <v>0.5356044018507764</v>
      </c>
      <c r="W12" s="12">
        <f>F12/E12</f>
        <v>0.32180000000000003</v>
      </c>
      <c r="X12" s="12"/>
      <c r="Y12" s="6">
        <f t="shared" si="11"/>
        <v>0.3214807152725279</v>
      </c>
      <c r="Z12" s="6">
        <f t="shared" si="11"/>
        <v>0.19093823988190223</v>
      </c>
      <c r="AA12" s="6">
        <f t="shared" si="11"/>
        <v>0.18536355151803924</v>
      </c>
      <c r="AB12" s="6">
        <f t="shared" si="11"/>
        <v>0.30221749332753056</v>
      </c>
      <c r="AC12" s="6">
        <f t="shared" si="7"/>
        <v>1</v>
      </c>
    </row>
    <row r="13" spans="1:29" ht="12.75">
      <c r="A13" t="s">
        <v>145</v>
      </c>
      <c r="B13" t="s">
        <v>142</v>
      </c>
      <c r="C13" s="12">
        <v>16.96896151999128</v>
      </c>
      <c r="D13" s="13">
        <f t="shared" si="0"/>
        <v>1696896.1519991278</v>
      </c>
      <c r="E13" s="14">
        <f t="shared" si="1"/>
        <v>1663.6236784305174</v>
      </c>
      <c r="F13" s="14">
        <f t="shared" si="10"/>
        <v>535.3540997189406</v>
      </c>
      <c r="G13" s="14">
        <f t="shared" si="10"/>
        <v>80.18666130035093</v>
      </c>
      <c r="H13" s="14">
        <f t="shared" si="10"/>
        <v>344.7028261708032</v>
      </c>
      <c r="I13" s="14">
        <f t="shared" si="10"/>
        <v>182.33315515598468</v>
      </c>
      <c r="J13" s="14">
        <f t="shared" si="10"/>
        <v>455.5001631542756</v>
      </c>
      <c r="K13" s="14">
        <f t="shared" si="10"/>
        <v>65.54677293016239</v>
      </c>
      <c r="L13" s="14">
        <f t="shared" si="3"/>
        <v>1335.690178938294</v>
      </c>
      <c r="M13" s="14">
        <f t="shared" si="4"/>
        <v>123.87341909593633</v>
      </c>
      <c r="N13" s="14">
        <f t="shared" si="5"/>
        <v>204.06008039628725</v>
      </c>
      <c r="O13" s="12">
        <f t="shared" si="6"/>
        <v>357.8162107188344</v>
      </c>
      <c r="P13" s="12">
        <f t="shared" si="6"/>
        <v>99.58107800795483</v>
      </c>
      <c r="Q13" s="12">
        <f t="shared" si="6"/>
        <v>0.7997085350807693</v>
      </c>
      <c r="R13" s="12">
        <f t="shared" si="6"/>
        <v>11.351741460093933</v>
      </c>
      <c r="S13" s="12">
        <f t="shared" si="6"/>
        <v>101.50590125109048</v>
      </c>
      <c r="T13" s="12">
        <f t="shared" si="6"/>
        <v>81.43107676617215</v>
      </c>
      <c r="U13" s="12">
        <f t="shared" si="6"/>
        <v>6.426814321673546</v>
      </c>
      <c r="V13" s="12">
        <f t="shared" si="6"/>
        <v>6.426814321673546</v>
      </c>
      <c r="W13" s="12">
        <f>F13/E13</f>
        <v>0.32180000000000003</v>
      </c>
      <c r="X13" s="12"/>
      <c r="Y13" s="6">
        <f t="shared" si="11"/>
        <v>0.3214807152725279</v>
      </c>
      <c r="Z13" s="6">
        <f t="shared" si="11"/>
        <v>0.19093823988190223</v>
      </c>
      <c r="AA13" s="6">
        <f t="shared" si="11"/>
        <v>0.18536355151803924</v>
      </c>
      <c r="AB13" s="6">
        <f t="shared" si="11"/>
        <v>0.30221749332753056</v>
      </c>
      <c r="AC13" s="6">
        <f t="shared" si="7"/>
        <v>1</v>
      </c>
    </row>
    <row r="14" spans="1:29" ht="12.75">
      <c r="A14" t="s">
        <v>102</v>
      </c>
      <c r="B14" t="s">
        <v>142</v>
      </c>
      <c r="C14" s="12">
        <v>0</v>
      </c>
      <c r="D14" s="13">
        <f t="shared" si="0"/>
        <v>0</v>
      </c>
      <c r="E14" s="14">
        <f t="shared" si="1"/>
        <v>0</v>
      </c>
      <c r="F14" s="14">
        <f t="shared" si="10"/>
        <v>0</v>
      </c>
      <c r="G14" s="14">
        <f t="shared" si="10"/>
        <v>0</v>
      </c>
      <c r="H14" s="14">
        <f t="shared" si="10"/>
        <v>0</v>
      </c>
      <c r="I14" s="14">
        <f t="shared" si="10"/>
        <v>0</v>
      </c>
      <c r="J14" s="14">
        <f t="shared" si="10"/>
        <v>0</v>
      </c>
      <c r="K14" s="14">
        <f t="shared" si="10"/>
        <v>0</v>
      </c>
      <c r="L14" s="14">
        <f t="shared" si="3"/>
        <v>0</v>
      </c>
      <c r="M14" s="14">
        <f t="shared" si="4"/>
        <v>0</v>
      </c>
      <c r="N14" s="14">
        <f t="shared" si="5"/>
        <v>0</v>
      </c>
      <c r="O14" s="12">
        <f aca="true" t="shared" si="12" ref="O14:V23">(($N14*1020*O$27)+(O$28*1020*$M14)+(O$29*1020*$L14))/2000</f>
        <v>0</v>
      </c>
      <c r="P14" s="12">
        <f t="shared" si="12"/>
        <v>0</v>
      </c>
      <c r="Q14" s="12">
        <f t="shared" si="12"/>
        <v>0</v>
      </c>
      <c r="R14" s="12">
        <f t="shared" si="12"/>
        <v>0</v>
      </c>
      <c r="S14" s="12">
        <f t="shared" si="12"/>
        <v>0</v>
      </c>
      <c r="T14" s="12">
        <f t="shared" si="12"/>
        <v>0</v>
      </c>
      <c r="U14" s="12">
        <f t="shared" si="12"/>
        <v>0</v>
      </c>
      <c r="V14" s="12">
        <f t="shared" si="12"/>
        <v>0</v>
      </c>
      <c r="W14" s="12">
        <v>0</v>
      </c>
      <c r="X14" s="12"/>
      <c r="Y14" s="6">
        <f t="shared" si="11"/>
        <v>0.3214807152725279</v>
      </c>
      <c r="Z14" s="6">
        <f t="shared" si="11"/>
        <v>0.19093823988190223</v>
      </c>
      <c r="AA14" s="6">
        <f t="shared" si="11"/>
        <v>0.18536355151803924</v>
      </c>
      <c r="AB14" s="6">
        <f t="shared" si="11"/>
        <v>0.30221749332753056</v>
      </c>
      <c r="AC14" s="6">
        <f t="shared" si="7"/>
        <v>1</v>
      </c>
    </row>
    <row r="15" spans="1:29" ht="12.75">
      <c r="A15" t="s">
        <v>146</v>
      </c>
      <c r="B15" t="s">
        <v>147</v>
      </c>
      <c r="C15" s="12">
        <v>9.144653568630485</v>
      </c>
      <c r="D15" s="13">
        <f t="shared" si="0"/>
        <v>914465.3568630485</v>
      </c>
      <c r="E15" s="14">
        <f t="shared" si="1"/>
        <v>896.534663591224</v>
      </c>
      <c r="F15" s="14">
        <f aca="true" t="shared" si="13" ref="F15:K23">$E15*F$27</f>
        <v>286.8910923491917</v>
      </c>
      <c r="G15" s="14">
        <f t="shared" si="13"/>
        <v>44.8267331795612</v>
      </c>
      <c r="H15" s="14">
        <f t="shared" si="13"/>
        <v>179.3069327182448</v>
      </c>
      <c r="I15" s="14">
        <f t="shared" si="13"/>
        <v>89.6534663591224</v>
      </c>
      <c r="J15" s="14">
        <f t="shared" si="13"/>
        <v>259.99505244145496</v>
      </c>
      <c r="K15" s="14">
        <f t="shared" si="13"/>
        <v>35.86138654364896</v>
      </c>
      <c r="L15" s="14">
        <f t="shared" si="3"/>
        <v>711.8485228914319</v>
      </c>
      <c r="M15" s="14">
        <f t="shared" si="4"/>
        <v>69.92970376011547</v>
      </c>
      <c r="N15" s="14">
        <f t="shared" si="5"/>
        <v>114.75643693967668</v>
      </c>
      <c r="O15" s="12">
        <f t="shared" si="12"/>
        <v>199.8161672667173</v>
      </c>
      <c r="P15" s="12">
        <f t="shared" si="12"/>
        <v>54.43355036727297</v>
      </c>
      <c r="Q15" s="12">
        <f t="shared" si="12"/>
        <v>0.4377838292217609</v>
      </c>
      <c r="R15" s="12">
        <f t="shared" si="12"/>
        <v>6.291704548289146</v>
      </c>
      <c r="S15" s="12">
        <f t="shared" si="12"/>
        <v>57.06355273361108</v>
      </c>
      <c r="T15" s="12">
        <f t="shared" si="12"/>
        <v>45.918506196842685</v>
      </c>
      <c r="U15" s="12">
        <f t="shared" si="12"/>
        <v>3.465268622039338</v>
      </c>
      <c r="V15" s="12">
        <f t="shared" si="12"/>
        <v>3.465268622039338</v>
      </c>
      <c r="W15" s="12">
        <f aca="true" t="shared" si="14" ref="W15:W23">F15/E15</f>
        <v>0.32</v>
      </c>
      <c r="X15" s="12"/>
      <c r="Y15" s="6">
        <f aca="true" t="shared" si="15" ref="Y15:AB23">Y$27/$AC$27</f>
        <v>0.3201890614449696</v>
      </c>
      <c r="Z15" s="6">
        <f t="shared" si="15"/>
        <v>0.19162727886563133</v>
      </c>
      <c r="AA15" s="6">
        <f t="shared" si="15"/>
        <v>0.18690074274139096</v>
      </c>
      <c r="AB15" s="6">
        <f t="shared" si="15"/>
        <v>0.30128291694800813</v>
      </c>
      <c r="AC15" s="6">
        <f t="shared" si="7"/>
        <v>1</v>
      </c>
    </row>
    <row r="16" spans="1:29" ht="12.75">
      <c r="A16" t="s">
        <v>148</v>
      </c>
      <c r="B16" t="s">
        <v>147</v>
      </c>
      <c r="C16" s="12">
        <v>8.177896496880669</v>
      </c>
      <c r="D16" s="13">
        <f t="shared" si="0"/>
        <v>817789.6496880669</v>
      </c>
      <c r="E16" s="14">
        <f t="shared" si="1"/>
        <v>801.7545585177127</v>
      </c>
      <c r="F16" s="14">
        <f t="shared" si="13"/>
        <v>256.56145872566805</v>
      </c>
      <c r="G16" s="14">
        <f t="shared" si="13"/>
        <v>40.08772792588564</v>
      </c>
      <c r="H16" s="14">
        <f t="shared" si="13"/>
        <v>160.35091170354255</v>
      </c>
      <c r="I16" s="14">
        <f t="shared" si="13"/>
        <v>80.17545585177128</v>
      </c>
      <c r="J16" s="14">
        <f t="shared" si="13"/>
        <v>232.50882197013667</v>
      </c>
      <c r="K16" s="14">
        <f t="shared" si="13"/>
        <v>32.070182340708506</v>
      </c>
      <c r="L16" s="14">
        <f t="shared" si="3"/>
        <v>636.5931194630639</v>
      </c>
      <c r="M16" s="14">
        <f t="shared" si="4"/>
        <v>62.53685556438158</v>
      </c>
      <c r="N16" s="14">
        <f t="shared" si="5"/>
        <v>102.62458349026723</v>
      </c>
      <c r="O16" s="12">
        <f t="shared" si="12"/>
        <v>178.69194519474078</v>
      </c>
      <c r="P16" s="12">
        <f t="shared" si="12"/>
        <v>48.678928897682184</v>
      </c>
      <c r="Q16" s="12">
        <f t="shared" si="12"/>
        <v>0.3915020745744677</v>
      </c>
      <c r="R16" s="12">
        <f t="shared" si="12"/>
        <v>5.626556347783837</v>
      </c>
      <c r="S16" s="12">
        <f t="shared" si="12"/>
        <v>51.03089193018505</v>
      </c>
      <c r="T16" s="12">
        <f t="shared" si="12"/>
        <v>41.064080574611744</v>
      </c>
      <c r="U16" s="12">
        <f t="shared" si="12"/>
        <v>3.0989263740004125</v>
      </c>
      <c r="V16" s="12">
        <f t="shared" si="12"/>
        <v>3.0989263740004125</v>
      </c>
      <c r="W16" s="12">
        <f t="shared" si="14"/>
        <v>0.32</v>
      </c>
      <c r="X16" s="12"/>
      <c r="Y16" s="6">
        <f t="shared" si="15"/>
        <v>0.3201890614449696</v>
      </c>
      <c r="Z16" s="6">
        <f t="shared" si="15"/>
        <v>0.19162727886563133</v>
      </c>
      <c r="AA16" s="6">
        <f t="shared" si="15"/>
        <v>0.18690074274139096</v>
      </c>
      <c r="AB16" s="6">
        <f t="shared" si="15"/>
        <v>0.30128291694800813</v>
      </c>
      <c r="AC16" s="6">
        <f t="shared" si="7"/>
        <v>1</v>
      </c>
    </row>
    <row r="17" spans="1:29" ht="12.75">
      <c r="A17" t="s">
        <v>149</v>
      </c>
      <c r="B17" t="s">
        <v>147</v>
      </c>
      <c r="C17" s="12">
        <v>2.3292628769618893</v>
      </c>
      <c r="D17" s="13">
        <f t="shared" si="0"/>
        <v>232926.28769618893</v>
      </c>
      <c r="E17" s="14">
        <f t="shared" si="1"/>
        <v>228.35910558449893</v>
      </c>
      <c r="F17" s="14">
        <f t="shared" si="13"/>
        <v>73.07491378703966</v>
      </c>
      <c r="G17" s="14">
        <f t="shared" si="13"/>
        <v>11.417955279224948</v>
      </c>
      <c r="H17" s="14">
        <f t="shared" si="13"/>
        <v>45.67182111689979</v>
      </c>
      <c r="I17" s="14">
        <f t="shared" si="13"/>
        <v>22.835910558449896</v>
      </c>
      <c r="J17" s="14">
        <f t="shared" si="13"/>
        <v>66.22414061950468</v>
      </c>
      <c r="K17" s="14">
        <f t="shared" si="13"/>
        <v>9.134364223379958</v>
      </c>
      <c r="L17" s="14">
        <f t="shared" si="3"/>
        <v>181.31712983409216</v>
      </c>
      <c r="M17" s="14">
        <f t="shared" si="4"/>
        <v>17.81201023559092</v>
      </c>
      <c r="N17" s="14">
        <f t="shared" si="5"/>
        <v>29.229965514815866</v>
      </c>
      <c r="O17" s="12">
        <f t="shared" si="12"/>
        <v>50.89579141934346</v>
      </c>
      <c r="P17" s="12">
        <f t="shared" si="12"/>
        <v>13.864937275115647</v>
      </c>
      <c r="Q17" s="12">
        <f t="shared" si="12"/>
        <v>0.1115092675613719</v>
      </c>
      <c r="R17" s="12">
        <f t="shared" si="12"/>
        <v>1.6025794446073192</v>
      </c>
      <c r="S17" s="12">
        <f t="shared" si="12"/>
        <v>14.534833278529884</v>
      </c>
      <c r="T17" s="12">
        <f t="shared" si="12"/>
        <v>11.696044147232582</v>
      </c>
      <c r="U17" s="12">
        <f t="shared" si="12"/>
        <v>0.8826492441119245</v>
      </c>
      <c r="V17" s="12">
        <f t="shared" si="12"/>
        <v>0.8826492441119245</v>
      </c>
      <c r="W17" s="12">
        <f t="shared" si="14"/>
        <v>0.32</v>
      </c>
      <c r="X17" s="12"/>
      <c r="Y17" s="6">
        <f t="shared" si="15"/>
        <v>0.3201890614449696</v>
      </c>
      <c r="Z17" s="6">
        <f t="shared" si="15"/>
        <v>0.19162727886563133</v>
      </c>
      <c r="AA17" s="6">
        <f t="shared" si="15"/>
        <v>0.18690074274139096</v>
      </c>
      <c r="AB17" s="6">
        <f t="shared" si="15"/>
        <v>0.30128291694800813</v>
      </c>
      <c r="AC17" s="6">
        <f t="shared" si="7"/>
        <v>1</v>
      </c>
    </row>
    <row r="18" spans="1:29" ht="12.75">
      <c r="A18" t="s">
        <v>150</v>
      </c>
      <c r="B18" t="s">
        <v>147</v>
      </c>
      <c r="C18" s="12">
        <v>81.48450668386081</v>
      </c>
      <c r="D18" s="13">
        <f t="shared" si="0"/>
        <v>8148450.668386081</v>
      </c>
      <c r="E18" s="14">
        <f t="shared" si="1"/>
        <v>7988.677125868707</v>
      </c>
      <c r="F18" s="14">
        <f t="shared" si="13"/>
        <v>2556.376680277986</v>
      </c>
      <c r="G18" s="14">
        <f t="shared" si="13"/>
        <v>399.4338562934354</v>
      </c>
      <c r="H18" s="14">
        <f t="shared" si="13"/>
        <v>1597.7354251737415</v>
      </c>
      <c r="I18" s="14">
        <f t="shared" si="13"/>
        <v>798.8677125868708</v>
      </c>
      <c r="J18" s="14">
        <f t="shared" si="13"/>
        <v>2316.7163665019248</v>
      </c>
      <c r="K18" s="14">
        <f t="shared" si="13"/>
        <v>319.54708503474825</v>
      </c>
      <c r="L18" s="14">
        <f t="shared" si="3"/>
        <v>6343.009637939754</v>
      </c>
      <c r="M18" s="14">
        <f t="shared" si="4"/>
        <v>623.1168158177591</v>
      </c>
      <c r="N18" s="14">
        <f t="shared" si="5"/>
        <v>1022.5506721111944</v>
      </c>
      <c r="O18" s="12">
        <f t="shared" si="12"/>
        <v>1780.4853617463689</v>
      </c>
      <c r="P18" s="12">
        <f t="shared" si="12"/>
        <v>485.0365260356815</v>
      </c>
      <c r="Q18" s="12">
        <f t="shared" si="12"/>
        <v>3.900924085377805</v>
      </c>
      <c r="R18" s="12">
        <f t="shared" si="12"/>
        <v>56.06297028862991</v>
      </c>
      <c r="S18" s="12">
        <f t="shared" si="12"/>
        <v>508.47147015795974</v>
      </c>
      <c r="T18" s="12">
        <f t="shared" si="12"/>
        <v>409.16222763700443</v>
      </c>
      <c r="U18" s="12">
        <f t="shared" si="12"/>
        <v>30.877681923627534</v>
      </c>
      <c r="V18" s="12">
        <f t="shared" si="12"/>
        <v>30.877681923627534</v>
      </c>
      <c r="W18" s="12">
        <f t="shared" si="14"/>
        <v>0.32</v>
      </c>
      <c r="X18" s="12"/>
      <c r="Y18" s="6">
        <f t="shared" si="15"/>
        <v>0.3201890614449696</v>
      </c>
      <c r="Z18" s="6">
        <f t="shared" si="15"/>
        <v>0.19162727886563133</v>
      </c>
      <c r="AA18" s="6">
        <f t="shared" si="15"/>
        <v>0.18690074274139096</v>
      </c>
      <c r="AB18" s="6">
        <f t="shared" si="15"/>
        <v>0.30128291694800813</v>
      </c>
      <c r="AC18" s="6">
        <f t="shared" si="7"/>
        <v>1</v>
      </c>
    </row>
    <row r="19" spans="1:29" ht="12.75">
      <c r="A19" t="s">
        <v>151</v>
      </c>
      <c r="B19" t="s">
        <v>147</v>
      </c>
      <c r="C19" s="12">
        <v>16.304235501229247</v>
      </c>
      <c r="D19" s="13">
        <f t="shared" si="0"/>
        <v>1630423.5501229246</v>
      </c>
      <c r="E19" s="14">
        <f t="shared" si="1"/>
        <v>1598.454460904828</v>
      </c>
      <c r="F19" s="14">
        <f t="shared" si="13"/>
        <v>511.50542748954496</v>
      </c>
      <c r="G19" s="14">
        <f t="shared" si="13"/>
        <v>79.92272304524141</v>
      </c>
      <c r="H19" s="14">
        <f t="shared" si="13"/>
        <v>319.69089218096565</v>
      </c>
      <c r="I19" s="14">
        <f t="shared" si="13"/>
        <v>159.84544609048282</v>
      </c>
      <c r="J19" s="14">
        <f t="shared" si="13"/>
        <v>463.5517936624001</v>
      </c>
      <c r="K19" s="14">
        <f t="shared" si="13"/>
        <v>63.93817843619312</v>
      </c>
      <c r="L19" s="14">
        <f t="shared" si="3"/>
        <v>1269.1728419584333</v>
      </c>
      <c r="M19" s="14">
        <f t="shared" si="4"/>
        <v>124.67944795057657</v>
      </c>
      <c r="N19" s="14">
        <f t="shared" si="5"/>
        <v>204.602170995818</v>
      </c>
      <c r="O19" s="12">
        <f t="shared" si="12"/>
        <v>356.25732824315975</v>
      </c>
      <c r="P19" s="12">
        <f t="shared" si="12"/>
        <v>97.05096182106709</v>
      </c>
      <c r="Q19" s="12">
        <f t="shared" si="12"/>
        <v>0.7805359269974479</v>
      </c>
      <c r="R19" s="12">
        <f t="shared" si="12"/>
        <v>11.217640109555745</v>
      </c>
      <c r="S19" s="12">
        <f t="shared" si="12"/>
        <v>101.7400599512206</v>
      </c>
      <c r="T19" s="12">
        <f t="shared" si="12"/>
        <v>81.86927293409747</v>
      </c>
      <c r="U19" s="12">
        <f t="shared" si="12"/>
        <v>6.178315587870959</v>
      </c>
      <c r="V19" s="12">
        <f t="shared" si="12"/>
        <v>6.178315587870959</v>
      </c>
      <c r="W19" s="12">
        <f t="shared" si="14"/>
        <v>0.32</v>
      </c>
      <c r="X19" s="12"/>
      <c r="Y19" s="6">
        <f t="shared" si="15"/>
        <v>0.3201890614449696</v>
      </c>
      <c r="Z19" s="6">
        <f t="shared" si="15"/>
        <v>0.19162727886563133</v>
      </c>
      <c r="AA19" s="6">
        <f t="shared" si="15"/>
        <v>0.18690074274139096</v>
      </c>
      <c r="AB19" s="6">
        <f t="shared" si="15"/>
        <v>0.30128291694800813</v>
      </c>
      <c r="AC19" s="6">
        <f t="shared" si="7"/>
        <v>1</v>
      </c>
    </row>
    <row r="20" spans="1:29" ht="12.75">
      <c r="A20" t="s">
        <v>152</v>
      </c>
      <c r="B20" t="s">
        <v>147</v>
      </c>
      <c r="C20" s="12">
        <v>21.609625912637267</v>
      </c>
      <c r="D20" s="13">
        <f t="shared" si="0"/>
        <v>2160962.591263727</v>
      </c>
      <c r="E20" s="14">
        <f t="shared" si="1"/>
        <v>2118.5907757487516</v>
      </c>
      <c r="F20" s="14">
        <f t="shared" si="13"/>
        <v>677.9490482396005</v>
      </c>
      <c r="G20" s="14">
        <f t="shared" si="13"/>
        <v>105.9295387874376</v>
      </c>
      <c r="H20" s="14">
        <f t="shared" si="13"/>
        <v>423.7181551497504</v>
      </c>
      <c r="I20" s="14">
        <f t="shared" si="13"/>
        <v>211.8590775748752</v>
      </c>
      <c r="J20" s="14">
        <f t="shared" si="13"/>
        <v>614.391324967138</v>
      </c>
      <c r="K20" s="14">
        <f t="shared" si="13"/>
        <v>84.74363102995007</v>
      </c>
      <c r="L20" s="14">
        <f t="shared" si="3"/>
        <v>1682.161075944509</v>
      </c>
      <c r="M20" s="14">
        <f t="shared" si="4"/>
        <v>165.25008050840262</v>
      </c>
      <c r="N20" s="14">
        <f t="shared" si="5"/>
        <v>271.1796192958402</v>
      </c>
      <c r="O20" s="12">
        <f t="shared" si="12"/>
        <v>472.1832919666719</v>
      </c>
      <c r="P20" s="12">
        <f t="shared" si="12"/>
        <v>128.63129824497335</v>
      </c>
      <c r="Q20" s="12">
        <f t="shared" si="12"/>
        <v>1.0345219432408665</v>
      </c>
      <c r="R20" s="12">
        <f t="shared" si="12"/>
        <v>14.867854820412692</v>
      </c>
      <c r="S20" s="12">
        <f t="shared" si="12"/>
        <v>134.84622665744777</v>
      </c>
      <c r="T20" s="12">
        <f t="shared" si="12"/>
        <v>108.50949507642113</v>
      </c>
      <c r="U20" s="12">
        <f t="shared" si="12"/>
        <v>8.188736516596627</v>
      </c>
      <c r="V20" s="12">
        <f t="shared" si="12"/>
        <v>8.188736516596627</v>
      </c>
      <c r="W20" s="12">
        <f t="shared" si="14"/>
        <v>0.32</v>
      </c>
      <c r="X20" s="12"/>
      <c r="Y20" s="6">
        <f t="shared" si="15"/>
        <v>0.3201890614449696</v>
      </c>
      <c r="Z20" s="6">
        <f t="shared" si="15"/>
        <v>0.19162727886563133</v>
      </c>
      <c r="AA20" s="6">
        <f t="shared" si="15"/>
        <v>0.18690074274139096</v>
      </c>
      <c r="AB20" s="6">
        <f t="shared" si="15"/>
        <v>0.30128291694800813</v>
      </c>
      <c r="AC20" s="6">
        <f t="shared" si="7"/>
        <v>1</v>
      </c>
    </row>
    <row r="21" spans="1:29" ht="12.75">
      <c r="A21" t="s">
        <v>153</v>
      </c>
      <c r="B21" t="s">
        <v>147</v>
      </c>
      <c r="C21" s="12">
        <v>5.480993683617399</v>
      </c>
      <c r="D21" s="13">
        <f t="shared" si="0"/>
        <v>548099.3683617399</v>
      </c>
      <c r="E21" s="14">
        <f t="shared" si="1"/>
        <v>537.3523219232744</v>
      </c>
      <c r="F21" s="14">
        <f t="shared" si="13"/>
        <v>171.95274301544782</v>
      </c>
      <c r="G21" s="14">
        <f t="shared" si="13"/>
        <v>26.867616096163722</v>
      </c>
      <c r="H21" s="14">
        <f t="shared" si="13"/>
        <v>107.47046438465489</v>
      </c>
      <c r="I21" s="14">
        <f t="shared" si="13"/>
        <v>53.735232192327445</v>
      </c>
      <c r="J21" s="14">
        <f t="shared" si="13"/>
        <v>155.83217335774958</v>
      </c>
      <c r="K21" s="14">
        <f t="shared" si="13"/>
        <v>21.494092876930978</v>
      </c>
      <c r="L21" s="14">
        <f t="shared" si="3"/>
        <v>426.65774360707985</v>
      </c>
      <c r="M21" s="14">
        <f t="shared" si="4"/>
        <v>41.91348111001541</v>
      </c>
      <c r="N21" s="14">
        <f t="shared" si="5"/>
        <v>68.78109720617913</v>
      </c>
      <c r="O21" s="12">
        <f t="shared" si="12"/>
        <v>119.76300058325035</v>
      </c>
      <c r="P21" s="12">
        <f t="shared" si="12"/>
        <v>32.625614901732575</v>
      </c>
      <c r="Q21" s="12">
        <f t="shared" si="12"/>
        <v>0.26239270681455246</v>
      </c>
      <c r="R21" s="12">
        <f t="shared" si="12"/>
        <v>3.771033274202443</v>
      </c>
      <c r="S21" s="12">
        <f t="shared" si="12"/>
        <v>34.201948685140934</v>
      </c>
      <c r="T21" s="12">
        <f t="shared" si="12"/>
        <v>27.521987633232232</v>
      </c>
      <c r="U21" s="12">
        <f t="shared" si="12"/>
        <v>2.0769639097743986</v>
      </c>
      <c r="V21" s="12">
        <f t="shared" si="12"/>
        <v>2.0769639097743986</v>
      </c>
      <c r="W21" s="12">
        <f t="shared" si="14"/>
        <v>0.32</v>
      </c>
      <c r="X21" s="12"/>
      <c r="Y21" s="6">
        <f t="shared" si="15"/>
        <v>0.3201890614449696</v>
      </c>
      <c r="Z21" s="6">
        <f t="shared" si="15"/>
        <v>0.19162727886563133</v>
      </c>
      <c r="AA21" s="6">
        <f t="shared" si="15"/>
        <v>0.18690074274139096</v>
      </c>
      <c r="AB21" s="6">
        <f t="shared" si="15"/>
        <v>0.30128291694800813</v>
      </c>
      <c r="AC21" s="6">
        <f t="shared" si="7"/>
        <v>1</v>
      </c>
    </row>
    <row r="22" spans="1:29" ht="12.75">
      <c r="A22" t="s">
        <v>154</v>
      </c>
      <c r="B22" t="s">
        <v>147</v>
      </c>
      <c r="C22" s="12">
        <v>25.419392116491093</v>
      </c>
      <c r="D22" s="13">
        <f t="shared" si="0"/>
        <v>2541939.211649109</v>
      </c>
      <c r="E22" s="14">
        <f t="shared" si="1"/>
        <v>2492.097266322656</v>
      </c>
      <c r="F22" s="14">
        <f t="shared" si="13"/>
        <v>797.47112522325</v>
      </c>
      <c r="G22" s="14">
        <f t="shared" si="13"/>
        <v>124.60486331613282</v>
      </c>
      <c r="H22" s="14">
        <f t="shared" si="13"/>
        <v>498.4194532645313</v>
      </c>
      <c r="I22" s="14">
        <f t="shared" si="13"/>
        <v>249.20972663226564</v>
      </c>
      <c r="J22" s="14">
        <f t="shared" si="13"/>
        <v>722.7082072335702</v>
      </c>
      <c r="K22" s="14">
        <f t="shared" si="13"/>
        <v>99.68389065290626</v>
      </c>
      <c r="L22" s="14">
        <f t="shared" si="3"/>
        <v>1978.725229460189</v>
      </c>
      <c r="M22" s="14">
        <f t="shared" si="4"/>
        <v>194.38358677316717</v>
      </c>
      <c r="N22" s="14">
        <f t="shared" si="5"/>
        <v>318.9884500893</v>
      </c>
      <c r="O22" s="12">
        <f t="shared" si="12"/>
        <v>555.4289693806004</v>
      </c>
      <c r="P22" s="12">
        <f t="shared" si="12"/>
        <v>151.30893157341325</v>
      </c>
      <c r="Q22" s="12">
        <f t="shared" si="12"/>
        <v>1.2169076426712013</v>
      </c>
      <c r="R22" s="12">
        <f t="shared" si="12"/>
        <v>17.4890501639882</v>
      </c>
      <c r="S22" s="12">
        <f t="shared" si="12"/>
        <v>158.61954874611604</v>
      </c>
      <c r="T22" s="12">
        <f t="shared" si="12"/>
        <v>127.63966460414255</v>
      </c>
      <c r="U22" s="12">
        <f t="shared" si="12"/>
        <v>9.632406655048653</v>
      </c>
      <c r="V22" s="12">
        <f t="shared" si="12"/>
        <v>9.632406655048653</v>
      </c>
      <c r="W22" s="12">
        <f t="shared" si="14"/>
        <v>0.32</v>
      </c>
      <c r="X22" s="12"/>
      <c r="Y22" s="6">
        <f t="shared" si="15"/>
        <v>0.3201890614449696</v>
      </c>
      <c r="Z22" s="6">
        <f t="shared" si="15"/>
        <v>0.19162727886563133</v>
      </c>
      <c r="AA22" s="6">
        <f t="shared" si="15"/>
        <v>0.18690074274139096</v>
      </c>
      <c r="AB22" s="6">
        <f t="shared" si="15"/>
        <v>0.30128291694800813</v>
      </c>
      <c r="AC22" s="6">
        <f t="shared" si="7"/>
        <v>1</v>
      </c>
    </row>
    <row r="23" spans="1:29" ht="12.75">
      <c r="A23" t="s">
        <v>155</v>
      </c>
      <c r="B23" t="s">
        <v>147</v>
      </c>
      <c r="C23" s="12">
        <v>3.0977277948484696</v>
      </c>
      <c r="D23" s="13">
        <f t="shared" si="0"/>
        <v>309772.779484847</v>
      </c>
      <c r="E23" s="14">
        <f t="shared" si="1"/>
        <v>303.6988034165166</v>
      </c>
      <c r="F23" s="14">
        <f t="shared" si="13"/>
        <v>97.18361709328532</v>
      </c>
      <c r="G23" s="14">
        <f t="shared" si="13"/>
        <v>15.184940170825833</v>
      </c>
      <c r="H23" s="14">
        <f t="shared" si="13"/>
        <v>60.73976068330333</v>
      </c>
      <c r="I23" s="14">
        <f t="shared" si="13"/>
        <v>30.369880341651665</v>
      </c>
      <c r="J23" s="14">
        <f t="shared" si="13"/>
        <v>88.07265299078982</v>
      </c>
      <c r="K23" s="14">
        <f t="shared" si="13"/>
        <v>12.147952136660665</v>
      </c>
      <c r="L23" s="14">
        <f t="shared" si="3"/>
        <v>241.1368499127142</v>
      </c>
      <c r="M23" s="14">
        <f t="shared" si="4"/>
        <v>23.688506666488298</v>
      </c>
      <c r="N23" s="14">
        <f t="shared" si="5"/>
        <v>38.87344683731413</v>
      </c>
      <c r="O23" s="12">
        <f t="shared" si="12"/>
        <v>67.68721095411598</v>
      </c>
      <c r="P23" s="12">
        <f t="shared" si="12"/>
        <v>18.439224698835517</v>
      </c>
      <c r="Q23" s="12">
        <f t="shared" si="12"/>
        <v>0.14829814226833973</v>
      </c>
      <c r="R23" s="12">
        <f t="shared" si="12"/>
        <v>2.131298677411644</v>
      </c>
      <c r="S23" s="12">
        <f t="shared" si="12"/>
        <v>19.330131212633933</v>
      </c>
      <c r="T23" s="12">
        <f t="shared" si="12"/>
        <v>15.554775462662363</v>
      </c>
      <c r="U23" s="12">
        <f t="shared" si="12"/>
        <v>1.1738508021704226</v>
      </c>
      <c r="V23" s="12">
        <f t="shared" si="12"/>
        <v>1.1738508021704226</v>
      </c>
      <c r="W23" s="12">
        <f t="shared" si="14"/>
        <v>0.32</v>
      </c>
      <c r="X23" s="12"/>
      <c r="Y23" s="6">
        <f t="shared" si="15"/>
        <v>0.3201890614449696</v>
      </c>
      <c r="Z23" s="6">
        <f t="shared" si="15"/>
        <v>0.19162727886563133</v>
      </c>
      <c r="AA23" s="6">
        <f t="shared" si="15"/>
        <v>0.18690074274139096</v>
      </c>
      <c r="AB23" s="6">
        <f t="shared" si="15"/>
        <v>0.30128291694800813</v>
      </c>
      <c r="AC23" s="6">
        <f t="shared" si="7"/>
        <v>1</v>
      </c>
    </row>
    <row r="24" spans="3:29" ht="12.75"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6"/>
      <c r="Z24" s="6"/>
      <c r="AA24" s="6"/>
      <c r="AB24" s="6"/>
      <c r="AC24" s="6"/>
    </row>
    <row r="25" spans="6:29" ht="12.75">
      <c r="F25" t="s">
        <v>121</v>
      </c>
      <c r="G25" t="s">
        <v>122</v>
      </c>
      <c r="H25" t="s">
        <v>123</v>
      </c>
      <c r="I25" t="s">
        <v>124</v>
      </c>
      <c r="J25" t="s">
        <v>0</v>
      </c>
      <c r="K25" t="s">
        <v>125</v>
      </c>
      <c r="O25" t="s">
        <v>156</v>
      </c>
      <c r="Y25" t="s">
        <v>131</v>
      </c>
      <c r="Z25" t="s">
        <v>132</v>
      </c>
      <c r="AA25" t="s">
        <v>133</v>
      </c>
      <c r="AB25" t="s">
        <v>134</v>
      </c>
      <c r="AC25" t="s">
        <v>135</v>
      </c>
    </row>
    <row r="26" spans="2:29" ht="12.75">
      <c r="B26" t="s">
        <v>138</v>
      </c>
      <c r="F26" s="15">
        <v>0.35</v>
      </c>
      <c r="G26" s="15">
        <v>0.02</v>
      </c>
      <c r="H26" s="15">
        <v>0.32</v>
      </c>
      <c r="I26" s="15">
        <v>0.26</v>
      </c>
      <c r="J26" s="15">
        <v>0.02</v>
      </c>
      <c r="K26" s="15">
        <v>0.03</v>
      </c>
      <c r="O26" t="s">
        <v>128</v>
      </c>
      <c r="P26" t="s">
        <v>2</v>
      </c>
      <c r="Q26" t="s">
        <v>16</v>
      </c>
      <c r="R26" t="s">
        <v>4</v>
      </c>
      <c r="S26" t="s">
        <v>3</v>
      </c>
      <c r="T26" t="s">
        <v>129</v>
      </c>
      <c r="U26" t="s">
        <v>30</v>
      </c>
      <c r="V26" t="s">
        <v>6</v>
      </c>
      <c r="X26" t="s">
        <v>138</v>
      </c>
      <c r="Y26" s="14">
        <v>2337</v>
      </c>
      <c r="Z26" s="14">
        <v>1232</v>
      </c>
      <c r="AA26" s="14">
        <v>1103</v>
      </c>
      <c r="AB26" s="14">
        <v>2167</v>
      </c>
      <c r="AC26" s="14">
        <v>6839</v>
      </c>
    </row>
    <row r="27" spans="2:29" ht="12.75">
      <c r="B27" t="s">
        <v>147</v>
      </c>
      <c r="F27" s="15">
        <v>0.32</v>
      </c>
      <c r="G27" s="15">
        <v>0.05</v>
      </c>
      <c r="H27" s="15">
        <v>0.2</v>
      </c>
      <c r="I27" s="15">
        <v>0.1</v>
      </c>
      <c r="J27" s="15">
        <v>0.29</v>
      </c>
      <c r="K27" s="15">
        <v>0.04</v>
      </c>
      <c r="N27" t="s">
        <v>26</v>
      </c>
      <c r="O27">
        <v>0.32</v>
      </c>
      <c r="P27">
        <v>0.082</v>
      </c>
      <c r="Q27">
        <v>0.0034</v>
      </c>
      <c r="R27">
        <v>0.0021</v>
      </c>
      <c r="S27">
        <v>0.011</v>
      </c>
      <c r="T27">
        <v>0.0086</v>
      </c>
      <c r="U27">
        <v>0.0066</v>
      </c>
      <c r="V27">
        <v>0.0066</v>
      </c>
      <c r="X27" t="s">
        <v>147</v>
      </c>
      <c r="Y27" s="14">
        <v>2371</v>
      </c>
      <c r="Z27" s="14">
        <v>1419</v>
      </c>
      <c r="AA27" s="14">
        <v>1384</v>
      </c>
      <c r="AB27" s="14">
        <v>2231</v>
      </c>
      <c r="AC27" s="14">
        <v>7405</v>
      </c>
    </row>
    <row r="28" spans="2:29" ht="12.75">
      <c r="B28" t="s">
        <v>157</v>
      </c>
      <c r="F28" s="15">
        <v>0.41</v>
      </c>
      <c r="G28" s="15">
        <v>0</v>
      </c>
      <c r="H28" s="15">
        <v>0.31</v>
      </c>
      <c r="I28" s="15">
        <v>0.2</v>
      </c>
      <c r="J28" s="15">
        <v>0.06</v>
      </c>
      <c r="K28" s="15">
        <v>0.02</v>
      </c>
      <c r="N28" t="s">
        <v>25</v>
      </c>
      <c r="O28">
        <v>4.08</v>
      </c>
      <c r="P28">
        <v>0.557</v>
      </c>
      <c r="Q28">
        <v>0.000588</v>
      </c>
      <c r="R28">
        <v>0.118</v>
      </c>
      <c r="S28">
        <v>1.47</v>
      </c>
      <c r="T28">
        <v>1.25</v>
      </c>
      <c r="U28" s="16">
        <v>0.009987</v>
      </c>
      <c r="V28" s="16">
        <v>0.009987</v>
      </c>
      <c r="X28" t="s">
        <v>157</v>
      </c>
      <c r="Y28" s="14">
        <v>5382</v>
      </c>
      <c r="Z28" s="14">
        <v>3594</v>
      </c>
      <c r="AA28" s="14">
        <v>3228</v>
      </c>
      <c r="AB28" s="14">
        <v>4834</v>
      </c>
      <c r="AC28" s="14">
        <v>17038</v>
      </c>
    </row>
    <row r="29" spans="2:29" ht="12.75">
      <c r="B29" t="s">
        <v>158</v>
      </c>
      <c r="F29" s="15">
        <v>0.41</v>
      </c>
      <c r="G29" s="15">
        <v>0.03</v>
      </c>
      <c r="H29" s="15">
        <v>0.33</v>
      </c>
      <c r="I29" s="15">
        <v>0.18</v>
      </c>
      <c r="J29" s="15">
        <v>0.03</v>
      </c>
      <c r="K29" s="15">
        <v>0.02</v>
      </c>
      <c r="N29" t="s">
        <v>159</v>
      </c>
      <c r="O29">
        <v>0.098</v>
      </c>
      <c r="P29">
        <v>0.082</v>
      </c>
      <c r="Q29">
        <v>0.0006</v>
      </c>
      <c r="R29">
        <v>0.0054</v>
      </c>
      <c r="S29">
        <v>0.011</v>
      </c>
      <c r="T29">
        <v>0.0023</v>
      </c>
      <c r="U29">
        <v>0.0075</v>
      </c>
      <c r="V29">
        <v>0.0075</v>
      </c>
      <c r="X29" t="s">
        <v>158</v>
      </c>
      <c r="Y29" s="14">
        <v>7467</v>
      </c>
      <c r="Z29" s="14">
        <v>4629</v>
      </c>
      <c r="AA29" s="14">
        <v>3845</v>
      </c>
      <c r="AB29" s="14">
        <v>6893</v>
      </c>
      <c r="AC29" s="14">
        <v>22834</v>
      </c>
    </row>
    <row r="32" spans="1:32" ht="12.75">
      <c r="A32" t="s">
        <v>160</v>
      </c>
      <c r="F32" t="s">
        <v>161</v>
      </c>
      <c r="O32" t="s">
        <v>128</v>
      </c>
      <c r="P32" t="s">
        <v>2</v>
      </c>
      <c r="Q32" t="s">
        <v>16</v>
      </c>
      <c r="R32" t="s">
        <v>4</v>
      </c>
      <c r="S32" t="s">
        <v>3</v>
      </c>
      <c r="T32" t="s">
        <v>129</v>
      </c>
      <c r="U32" t="s">
        <v>30</v>
      </c>
      <c r="V32" t="s">
        <v>6</v>
      </c>
      <c r="X32" t="s">
        <v>162</v>
      </c>
      <c r="Y32" t="s">
        <v>128</v>
      </c>
      <c r="Z32" t="s">
        <v>2</v>
      </c>
      <c r="AA32" t="s">
        <v>16</v>
      </c>
      <c r="AB32" t="s">
        <v>4</v>
      </c>
      <c r="AC32" t="s">
        <v>3</v>
      </c>
      <c r="AD32" t="s">
        <v>129</v>
      </c>
      <c r="AE32" t="s">
        <v>30</v>
      </c>
      <c r="AF32" t="s">
        <v>6</v>
      </c>
    </row>
    <row r="33" spans="1:32" ht="12.75">
      <c r="A33" t="s">
        <v>163</v>
      </c>
      <c r="C33" s="12">
        <f>0.06*C13</f>
        <v>1.0181376911994766</v>
      </c>
      <c r="D33" s="12">
        <f>0.06*D13</f>
        <v>101813.76911994767</v>
      </c>
      <c r="E33" s="12">
        <f>0.06*E13</f>
        <v>99.81742070583104</v>
      </c>
      <c r="F33" s="17">
        <f aca="true" t="shared" si="16" ref="F33:N33">0.06*F13*1020</f>
        <v>32763.67090279916</v>
      </c>
      <c r="G33" s="17">
        <f t="shared" si="16"/>
        <v>4907.423671581477</v>
      </c>
      <c r="H33" s="17">
        <f t="shared" si="16"/>
        <v>21095.81296165315</v>
      </c>
      <c r="I33" s="17">
        <f t="shared" si="16"/>
        <v>11158.789095546263</v>
      </c>
      <c r="J33" s="17">
        <f t="shared" si="16"/>
        <v>27876.609985041665</v>
      </c>
      <c r="K33" s="17">
        <f t="shared" si="16"/>
        <v>4011.462503325938</v>
      </c>
      <c r="L33" s="17">
        <f t="shared" si="16"/>
        <v>81744.23895102358</v>
      </c>
      <c r="M33" s="17">
        <f t="shared" si="16"/>
        <v>7581.053248671304</v>
      </c>
      <c r="N33" s="17">
        <f t="shared" si="16"/>
        <v>12488.476920252779</v>
      </c>
      <c r="O33" s="12">
        <f aca="true" t="shared" si="17" ref="O33:V33">0.06*O13</f>
        <v>21.468972643130062</v>
      </c>
      <c r="P33" s="12">
        <f t="shared" si="17"/>
        <v>5.97486468047729</v>
      </c>
      <c r="Q33" s="12">
        <f t="shared" si="17"/>
        <v>0.04798251210484616</v>
      </c>
      <c r="R33" s="12">
        <f t="shared" si="17"/>
        <v>0.681104487605636</v>
      </c>
      <c r="S33" s="12">
        <f t="shared" si="17"/>
        <v>6.090354075065428</v>
      </c>
      <c r="T33" s="12">
        <f t="shared" si="17"/>
        <v>4.885864605970329</v>
      </c>
      <c r="U33" s="12">
        <f t="shared" si="17"/>
        <v>0.3856088593004127</v>
      </c>
      <c r="V33" s="12">
        <f t="shared" si="17"/>
        <v>0.3856088593004127</v>
      </c>
      <c r="X33" t="s">
        <v>164</v>
      </c>
      <c r="Y33" s="18">
        <f aca="true" t="shared" si="18" ref="Y33:AF33">O$33*$Y$5</f>
        <v>7.33630487892893</v>
      </c>
      <c r="Z33" s="18">
        <f t="shared" si="18"/>
        <v>2.0417105948640772</v>
      </c>
      <c r="AA33" s="18">
        <f t="shared" si="18"/>
        <v>0.016396422106890695</v>
      </c>
      <c r="AB33" s="18">
        <f t="shared" si="18"/>
        <v>0.23274472693878803</v>
      </c>
      <c r="AC33" s="18">
        <f t="shared" si="18"/>
        <v>2.0811752410334705</v>
      </c>
      <c r="AD33" s="18">
        <f t="shared" si="18"/>
        <v>1.6695811645200553</v>
      </c>
      <c r="AE33" s="18">
        <f t="shared" si="18"/>
        <v>0.13176895806186056</v>
      </c>
      <c r="AF33" s="18">
        <f t="shared" si="18"/>
        <v>0.13176895806186056</v>
      </c>
    </row>
    <row r="34" spans="1:32" ht="12.75">
      <c r="A34" t="s">
        <v>165</v>
      </c>
      <c r="C34" s="12">
        <f>0.94*C13</f>
        <v>15.950823828791801</v>
      </c>
      <c r="D34" s="12">
        <f>0.94*D13</f>
        <v>1595082.3828791801</v>
      </c>
      <c r="E34" s="12">
        <f>0.94*E13</f>
        <v>1563.8062577246862</v>
      </c>
      <c r="F34" s="17">
        <f aca="true" t="shared" si="19" ref="F34:N34">0.94*F13*1020</f>
        <v>513297.5108105202</v>
      </c>
      <c r="G34" s="17">
        <f t="shared" si="19"/>
        <v>76882.97085477647</v>
      </c>
      <c r="H34" s="17">
        <f t="shared" si="19"/>
        <v>330501.0697325661</v>
      </c>
      <c r="I34" s="17">
        <f t="shared" si="19"/>
        <v>174821.02916355812</v>
      </c>
      <c r="J34" s="17">
        <f t="shared" si="19"/>
        <v>436733.5564323194</v>
      </c>
      <c r="K34" s="17">
        <f t="shared" si="19"/>
        <v>62846.2458854397</v>
      </c>
      <c r="L34" s="17">
        <f t="shared" si="19"/>
        <v>1280659.743566036</v>
      </c>
      <c r="M34" s="17">
        <f t="shared" si="19"/>
        <v>118769.83422918373</v>
      </c>
      <c r="N34" s="17">
        <f t="shared" si="19"/>
        <v>195652.8050839602</v>
      </c>
      <c r="O34" s="12">
        <f aca="true" t="shared" si="20" ref="O34:V34">0.94*O13</f>
        <v>336.3472380757043</v>
      </c>
      <c r="P34" s="12">
        <f t="shared" si="20"/>
        <v>93.60621332747753</v>
      </c>
      <c r="Q34" s="12">
        <f t="shared" si="20"/>
        <v>0.7517260229759232</v>
      </c>
      <c r="R34" s="12">
        <f t="shared" si="20"/>
        <v>10.670636972488296</v>
      </c>
      <c r="S34" s="12">
        <f t="shared" si="20"/>
        <v>95.41554717602504</v>
      </c>
      <c r="T34" s="12">
        <f t="shared" si="20"/>
        <v>76.54521216020181</v>
      </c>
      <c r="U34" s="12">
        <f t="shared" si="20"/>
        <v>6.041205462373132</v>
      </c>
      <c r="V34" s="12">
        <f t="shared" si="20"/>
        <v>6.041205462373132</v>
      </c>
      <c r="X34" t="s">
        <v>166</v>
      </c>
      <c r="Y34" s="18">
        <f aca="true" t="shared" si="21" ref="Y34:AF34">O$33*$Z$5</f>
        <v>3.8674914894481995</v>
      </c>
      <c r="Z34" s="18">
        <f t="shared" si="21"/>
        <v>1.0763318155209858</v>
      </c>
      <c r="AA34" s="18">
        <f t="shared" si="21"/>
        <v>0.008643727871497362</v>
      </c>
      <c r="AB34" s="18">
        <f t="shared" si="21"/>
        <v>0.1226964071838198</v>
      </c>
      <c r="AC34" s="18">
        <f t="shared" si="21"/>
        <v>1.0971364556924414</v>
      </c>
      <c r="AD34" s="18">
        <f t="shared" si="21"/>
        <v>0.8801557529690663</v>
      </c>
      <c r="AE34" s="18">
        <f t="shared" si="21"/>
        <v>0.06946485080539676</v>
      </c>
      <c r="AF34" s="18">
        <f t="shared" si="21"/>
        <v>0.06946485080539676</v>
      </c>
    </row>
    <row r="35" spans="24:32" ht="12.75">
      <c r="X35" t="s">
        <v>167</v>
      </c>
      <c r="Y35" s="18">
        <f aca="true" t="shared" si="22" ref="Y35:AF35">O$33*$AA$5</f>
        <v>3.4625349942056523</v>
      </c>
      <c r="Z35" s="18">
        <f t="shared" si="22"/>
        <v>0.9636314874347784</v>
      </c>
      <c r="AA35" s="18">
        <f t="shared" si="22"/>
        <v>0.007738662209627914</v>
      </c>
      <c r="AB35" s="18">
        <f t="shared" si="22"/>
        <v>0.10984913727577372</v>
      </c>
      <c r="AC35" s="18">
        <f t="shared" si="22"/>
        <v>0.9822577196662037</v>
      </c>
      <c r="AD35" s="18">
        <f t="shared" si="22"/>
        <v>0.7879965872766884</v>
      </c>
      <c r="AE35" s="18">
        <f t="shared" si="22"/>
        <v>0.06219133964151999</v>
      </c>
      <c r="AF35" s="18">
        <f t="shared" si="22"/>
        <v>0.06219133964151999</v>
      </c>
    </row>
    <row r="36" spans="24:32" ht="12.75">
      <c r="X36" t="s">
        <v>168</v>
      </c>
      <c r="Y36" s="18">
        <f aca="true" t="shared" si="23" ref="Y36:AF36">O$33*$AB$5</f>
        <v>6.802641280547279</v>
      </c>
      <c r="Z36" s="18">
        <f t="shared" si="23"/>
        <v>1.893190782657448</v>
      </c>
      <c r="AA36" s="18">
        <f t="shared" si="23"/>
        <v>0.015203699916830182</v>
      </c>
      <c r="AB36" s="18">
        <f t="shared" si="23"/>
        <v>0.21581421620725444</v>
      </c>
      <c r="AC36" s="18">
        <f t="shared" si="23"/>
        <v>1.929784658673312</v>
      </c>
      <c r="AD36" s="18">
        <f t="shared" si="23"/>
        <v>1.5481311012045185</v>
      </c>
      <c r="AE36" s="18">
        <f t="shared" si="23"/>
        <v>0.12218371079163537</v>
      </c>
      <c r="AF36" s="18">
        <f t="shared" si="23"/>
        <v>0.12218371079163537</v>
      </c>
    </row>
    <row r="37" ht="12.75">
      <c r="X37" t="s">
        <v>147</v>
      </c>
    </row>
    <row r="38" spans="24:32" ht="12.75">
      <c r="X38" t="s">
        <v>164</v>
      </c>
      <c r="Y38" s="18">
        <f aca="true" t="shared" si="24" ref="Y38:AF38">O$34*$Y$5</f>
        <v>114.9354431032199</v>
      </c>
      <c r="Z38" s="18">
        <f t="shared" si="24"/>
        <v>31.986799319537212</v>
      </c>
      <c r="AA38" s="18">
        <f t="shared" si="24"/>
        <v>0.25687727967462093</v>
      </c>
      <c r="AB38" s="18">
        <f t="shared" si="24"/>
        <v>3.646334055374345</v>
      </c>
      <c r="AC38" s="18">
        <f t="shared" si="24"/>
        <v>32.605078776191036</v>
      </c>
      <c r="AD38" s="18">
        <f t="shared" si="24"/>
        <v>26.156771577480864</v>
      </c>
      <c r="AE38" s="18">
        <f t="shared" si="24"/>
        <v>2.064380342969149</v>
      </c>
      <c r="AF38" s="18">
        <f t="shared" si="24"/>
        <v>2.064380342969149</v>
      </c>
    </row>
    <row r="39" spans="24:32" ht="12.75">
      <c r="X39" t="s">
        <v>166</v>
      </c>
      <c r="Y39" s="18">
        <f aca="true" t="shared" si="25" ref="Y39:AF39">O$34*$Z$5</f>
        <v>60.590700001355124</v>
      </c>
      <c r="Z39" s="18">
        <f t="shared" si="25"/>
        <v>16.86253177649544</v>
      </c>
      <c r="AA39" s="18">
        <f t="shared" si="25"/>
        <v>0.13541840332012536</v>
      </c>
      <c r="AB39" s="18">
        <f t="shared" si="25"/>
        <v>1.92224371254651</v>
      </c>
      <c r="AC39" s="18">
        <f t="shared" si="25"/>
        <v>17.188471139181583</v>
      </c>
      <c r="AD39" s="18">
        <f t="shared" si="25"/>
        <v>13.789106796515373</v>
      </c>
      <c r="AE39" s="18">
        <f t="shared" si="25"/>
        <v>1.0882826626178825</v>
      </c>
      <c r="AF39" s="18">
        <f t="shared" si="25"/>
        <v>1.0882826626178825</v>
      </c>
    </row>
    <row r="40" spans="24:32" ht="12.75">
      <c r="X40" t="s">
        <v>167</v>
      </c>
      <c r="Y40" s="18">
        <f aca="true" t="shared" si="26" ref="Y40:AF40">O$34*$AA$5</f>
        <v>54.246381575888556</v>
      </c>
      <c r="Z40" s="18">
        <f t="shared" si="26"/>
        <v>15.096893303144862</v>
      </c>
      <c r="AA40" s="18">
        <f t="shared" si="26"/>
        <v>0.12123904128417066</v>
      </c>
      <c r="AB40" s="18">
        <f t="shared" si="26"/>
        <v>1.7209698173204546</v>
      </c>
      <c r="AC40" s="18">
        <f t="shared" si="26"/>
        <v>15.388704274770523</v>
      </c>
      <c r="AD40" s="18">
        <f t="shared" si="26"/>
        <v>12.345279867334785</v>
      </c>
      <c r="AE40" s="18">
        <f t="shared" si="26"/>
        <v>0.9743309877171464</v>
      </c>
      <c r="AF40" s="18">
        <f t="shared" si="26"/>
        <v>0.9743309877171464</v>
      </c>
    </row>
    <row r="41" spans="24:32" ht="12.75">
      <c r="X41" t="s">
        <v>168</v>
      </c>
      <c r="Y41" s="18">
        <f aca="true" t="shared" si="27" ref="Y41:AF41">O$34*$AB$5</f>
        <v>106.5747133952407</v>
      </c>
      <c r="Z41" s="18">
        <f t="shared" si="27"/>
        <v>29.659988928300013</v>
      </c>
      <c r="AA41" s="18">
        <f t="shared" si="27"/>
        <v>0.2381912986970062</v>
      </c>
      <c r="AB41" s="18">
        <f t="shared" si="27"/>
        <v>3.381089387246986</v>
      </c>
      <c r="AC41" s="18">
        <f t="shared" si="27"/>
        <v>30.233292985881892</v>
      </c>
      <c r="AD41" s="18">
        <f t="shared" si="27"/>
        <v>24.254053918870788</v>
      </c>
      <c r="AE41" s="18">
        <f t="shared" si="27"/>
        <v>1.914211469068954</v>
      </c>
      <c r="AF41" s="18">
        <f t="shared" si="27"/>
        <v>1.914211469068954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43"/>
  <sheetViews>
    <sheetView zoomScale="75" zoomScaleNormal="75" workbookViewId="0" topLeftCell="A1">
      <selection activeCell="A1" sqref="A1"/>
    </sheetView>
  </sheetViews>
  <sheetFormatPr defaultColWidth="18.8515625" defaultRowHeight="12.75"/>
  <cols>
    <col min="1" max="1" width="13.140625" style="40" customWidth="1"/>
    <col min="2" max="2" width="31.421875" style="23" customWidth="1"/>
    <col min="3" max="3" width="14.28125" style="23" customWidth="1"/>
    <col min="4" max="4" width="20.00390625" style="23" customWidth="1"/>
    <col min="5" max="7" width="18.8515625" style="23" customWidth="1"/>
    <col min="8" max="8" width="21.57421875" style="23" bestFit="1" customWidth="1"/>
    <col min="9" max="12" width="18.8515625" style="23" customWidth="1"/>
    <col min="13" max="13" width="12.421875" style="24" customWidth="1"/>
    <col min="14" max="14" width="12.421875" style="23" customWidth="1"/>
    <col min="15" max="16384" width="18.8515625" style="23" customWidth="1"/>
  </cols>
  <sheetData>
    <row r="1" spans="1:9" ht="15.75">
      <c r="A1" s="22" t="s">
        <v>265</v>
      </c>
      <c r="H1" s="37" t="s">
        <v>498</v>
      </c>
      <c r="I1" s="37"/>
    </row>
    <row r="2" spans="1:9" ht="15.75">
      <c r="A2" s="22" t="s">
        <v>495</v>
      </c>
      <c r="H2" s="37" t="s">
        <v>19</v>
      </c>
      <c r="I2" s="65">
        <f>F13/N144</f>
        <v>0.013253810470510271</v>
      </c>
    </row>
    <row r="3" spans="1:9" ht="15.75">
      <c r="A3" s="25" t="s">
        <v>266</v>
      </c>
      <c r="H3" s="37" t="s">
        <v>18</v>
      </c>
      <c r="I3" s="65">
        <f>G13/H144</f>
        <v>0.00681405208964264</v>
      </c>
    </row>
    <row r="4" spans="1:9" ht="15.75">
      <c r="A4" s="25" t="s">
        <v>267</v>
      </c>
      <c r="H4" s="37" t="s">
        <v>20</v>
      </c>
      <c r="I4" s="65">
        <f>I13/K144</f>
        <v>0.033482142857142856</v>
      </c>
    </row>
    <row r="5" ht="15.75">
      <c r="A5" s="25" t="s">
        <v>268</v>
      </c>
    </row>
    <row r="6" ht="15.75">
      <c r="A6" s="25" t="s">
        <v>269</v>
      </c>
    </row>
    <row r="7" spans="1:15" ht="15.75">
      <c r="A7" s="25" t="s">
        <v>270</v>
      </c>
      <c r="B7" s="25" t="s">
        <v>270</v>
      </c>
      <c r="C7" s="25"/>
      <c r="D7" s="25" t="s">
        <v>270</v>
      </c>
      <c r="E7" s="25"/>
      <c r="F7" s="25" t="s">
        <v>270</v>
      </c>
      <c r="G7" s="25" t="s">
        <v>270</v>
      </c>
      <c r="H7" s="25" t="s">
        <v>270</v>
      </c>
      <c r="I7" s="25" t="s">
        <v>270</v>
      </c>
      <c r="J7" s="25" t="s">
        <v>270</v>
      </c>
      <c r="K7" s="25" t="s">
        <v>270</v>
      </c>
      <c r="L7" s="25" t="s">
        <v>270</v>
      </c>
      <c r="M7" s="26" t="s">
        <v>270</v>
      </c>
      <c r="O7" s="25" t="s">
        <v>270</v>
      </c>
    </row>
    <row r="8" spans="1:15" ht="15.75">
      <c r="A8" s="25" t="s">
        <v>270</v>
      </c>
      <c r="B8" s="25" t="s">
        <v>270</v>
      </c>
      <c r="C8" s="25"/>
      <c r="D8" s="27"/>
      <c r="E8" s="27"/>
      <c r="G8" s="27"/>
      <c r="H8" s="27"/>
      <c r="J8" s="27"/>
      <c r="L8" s="27"/>
      <c r="M8" s="28" t="s">
        <v>271</v>
      </c>
      <c r="N8" s="27"/>
      <c r="O8" s="27"/>
    </row>
    <row r="9" spans="1:15" ht="15.75">
      <c r="A9" s="25" t="s">
        <v>272</v>
      </c>
      <c r="B9" s="25" t="s">
        <v>270</v>
      </c>
      <c r="C9" s="25"/>
      <c r="D9" s="23" t="s">
        <v>270</v>
      </c>
      <c r="E9" s="27" t="s">
        <v>273</v>
      </c>
      <c r="F9" s="27" t="s">
        <v>19</v>
      </c>
      <c r="G9" s="27" t="s">
        <v>18</v>
      </c>
      <c r="I9" s="27" t="s">
        <v>274</v>
      </c>
      <c r="K9" s="27" t="s">
        <v>275</v>
      </c>
      <c r="L9" s="27" t="s">
        <v>270</v>
      </c>
      <c r="M9" s="28" t="s">
        <v>276</v>
      </c>
      <c r="N9" s="27"/>
      <c r="O9" s="27"/>
    </row>
    <row r="10" spans="1:15" ht="15.75">
      <c r="A10" s="25" t="s">
        <v>277</v>
      </c>
      <c r="B10" s="25" t="s">
        <v>278</v>
      </c>
      <c r="C10" s="25"/>
      <c r="D10" s="27" t="s">
        <v>261</v>
      </c>
      <c r="E10" s="27" t="s">
        <v>279</v>
      </c>
      <c r="F10" s="27" t="s">
        <v>280</v>
      </c>
      <c r="G10" s="27" t="s">
        <v>281</v>
      </c>
      <c r="H10" s="27" t="s">
        <v>282</v>
      </c>
      <c r="I10" s="27" t="s">
        <v>283</v>
      </c>
      <c r="J10" s="27" t="s">
        <v>284</v>
      </c>
      <c r="K10" s="27" t="s">
        <v>285</v>
      </c>
      <c r="L10" s="27" t="s">
        <v>286</v>
      </c>
      <c r="M10" s="28" t="s">
        <v>287</v>
      </c>
      <c r="N10" s="27"/>
      <c r="O10" s="27"/>
    </row>
    <row r="11" spans="1:3" ht="15.75">
      <c r="A11" s="29"/>
      <c r="B11" s="30"/>
      <c r="C11" s="30"/>
    </row>
    <row r="12" spans="1:13" ht="15.75">
      <c r="A12" s="31" t="s">
        <v>288</v>
      </c>
      <c r="B12" s="31" t="s">
        <v>288</v>
      </c>
      <c r="C12" s="31"/>
      <c r="D12" s="32" t="s">
        <v>289</v>
      </c>
      <c r="E12" s="33"/>
      <c r="F12" s="33"/>
      <c r="G12" s="33"/>
      <c r="H12" s="33"/>
      <c r="I12" s="33"/>
      <c r="J12" s="33"/>
      <c r="K12" s="33"/>
      <c r="L12" s="33"/>
      <c r="M12" s="34"/>
    </row>
    <row r="13" spans="1:13" s="37" customFormat="1" ht="15.75">
      <c r="A13" s="22"/>
      <c r="B13" s="22"/>
      <c r="C13" s="22" t="s">
        <v>499</v>
      </c>
      <c r="D13" s="35"/>
      <c r="E13" s="35">
        <f aca="true" t="shared" si="0" ref="E13:L13">SUM(E21:E45)</f>
        <v>343</v>
      </c>
      <c r="F13" s="35">
        <f t="shared" si="0"/>
        <v>4</v>
      </c>
      <c r="G13" s="35">
        <f t="shared" si="0"/>
        <v>9</v>
      </c>
      <c r="H13" s="35">
        <f t="shared" si="0"/>
        <v>453</v>
      </c>
      <c r="I13" s="35">
        <f t="shared" si="0"/>
        <v>3</v>
      </c>
      <c r="J13" s="35">
        <f t="shared" si="0"/>
        <v>76</v>
      </c>
      <c r="K13" s="35">
        <f t="shared" si="0"/>
        <v>0</v>
      </c>
      <c r="L13" s="35">
        <f t="shared" si="0"/>
        <v>261</v>
      </c>
      <c r="M13" s="36"/>
    </row>
    <row r="14" spans="1:13" ht="15.75">
      <c r="A14" s="31" t="s">
        <v>288</v>
      </c>
      <c r="B14" s="31" t="s">
        <v>288</v>
      </c>
      <c r="C14" s="54" t="s">
        <v>290</v>
      </c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3" ht="15.75">
      <c r="A15" s="31" t="s">
        <v>291</v>
      </c>
      <c r="B15" s="31" t="s">
        <v>292</v>
      </c>
      <c r="C15" s="54" t="s">
        <v>293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15.75">
      <c r="A16" s="31" t="s">
        <v>294</v>
      </c>
      <c r="B16" s="31" t="s">
        <v>295</v>
      </c>
      <c r="C16" s="54" t="s">
        <v>293</v>
      </c>
      <c r="D16" s="33" t="s">
        <v>296</v>
      </c>
      <c r="E16" s="33" t="s">
        <v>296</v>
      </c>
      <c r="F16" s="33">
        <v>0</v>
      </c>
      <c r="G16" s="33" t="s">
        <v>297</v>
      </c>
      <c r="H16" s="33" t="s">
        <v>296</v>
      </c>
      <c r="I16" s="33" t="s">
        <v>297</v>
      </c>
      <c r="J16" s="33">
        <v>0</v>
      </c>
      <c r="K16" s="33">
        <v>0</v>
      </c>
      <c r="L16" s="33">
        <v>0</v>
      </c>
      <c r="M16" s="34">
        <v>0.8</v>
      </c>
    </row>
    <row r="17" spans="1:13" ht="15.75">
      <c r="A17" s="31" t="s">
        <v>298</v>
      </c>
      <c r="B17" s="31" t="s">
        <v>299</v>
      </c>
      <c r="C17" s="54" t="s">
        <v>293</v>
      </c>
      <c r="D17" s="33">
        <v>6</v>
      </c>
      <c r="E17" s="33" t="s">
        <v>297</v>
      </c>
      <c r="F17" s="33" t="s">
        <v>296</v>
      </c>
      <c r="G17" s="33" t="s">
        <v>297</v>
      </c>
      <c r="H17" s="33" t="s">
        <v>296</v>
      </c>
      <c r="I17" s="33" t="s">
        <v>296</v>
      </c>
      <c r="J17" s="33">
        <v>0</v>
      </c>
      <c r="K17" s="33">
        <v>0</v>
      </c>
      <c r="L17" s="33">
        <v>1</v>
      </c>
      <c r="M17" s="34">
        <v>3.6</v>
      </c>
    </row>
    <row r="18" spans="1:13" ht="15.75">
      <c r="A18" s="31" t="s">
        <v>300</v>
      </c>
      <c r="B18" s="31" t="s">
        <v>301</v>
      </c>
      <c r="C18" s="54" t="s">
        <v>293</v>
      </c>
      <c r="D18" s="33">
        <v>194</v>
      </c>
      <c r="E18" s="33">
        <v>33</v>
      </c>
      <c r="F18" s="33">
        <v>2</v>
      </c>
      <c r="G18" s="33" t="s">
        <v>296</v>
      </c>
      <c r="H18" s="33">
        <v>113</v>
      </c>
      <c r="I18" s="33">
        <v>1</v>
      </c>
      <c r="J18" s="33" t="s">
        <v>296</v>
      </c>
      <c r="K18" s="33" t="s">
        <v>296</v>
      </c>
      <c r="L18" s="33">
        <v>21</v>
      </c>
      <c r="M18" s="34">
        <v>1</v>
      </c>
    </row>
    <row r="19" spans="1:13" ht="15.75">
      <c r="A19" s="31" t="s">
        <v>302</v>
      </c>
      <c r="B19" s="31" t="s">
        <v>303</v>
      </c>
      <c r="C19" s="54" t="s">
        <v>293</v>
      </c>
      <c r="D19" s="33">
        <v>26</v>
      </c>
      <c r="E19" s="33">
        <v>5</v>
      </c>
      <c r="F19" s="33" t="s">
        <v>296</v>
      </c>
      <c r="G19" s="33" t="s">
        <v>296</v>
      </c>
      <c r="H19" s="33">
        <v>9</v>
      </c>
      <c r="I19" s="33" t="s">
        <v>296</v>
      </c>
      <c r="J19" s="33" t="s">
        <v>296</v>
      </c>
      <c r="K19" s="33">
        <v>0</v>
      </c>
      <c r="L19" s="33" t="s">
        <v>296</v>
      </c>
      <c r="M19" s="34">
        <v>6.5</v>
      </c>
    </row>
    <row r="20" spans="1:13" ht="15.75">
      <c r="A20" s="31" t="s">
        <v>304</v>
      </c>
      <c r="B20" s="31" t="s">
        <v>305</v>
      </c>
      <c r="C20" s="54" t="s">
        <v>293</v>
      </c>
      <c r="D20" s="33">
        <v>848</v>
      </c>
      <c r="E20" s="33">
        <v>21</v>
      </c>
      <c r="F20" s="33">
        <v>19</v>
      </c>
      <c r="G20" s="33" t="s">
        <v>296</v>
      </c>
      <c r="H20" s="33" t="s">
        <v>296</v>
      </c>
      <c r="I20" s="33">
        <v>21</v>
      </c>
      <c r="J20" s="33">
        <v>0</v>
      </c>
      <c r="K20" s="33">
        <v>0</v>
      </c>
      <c r="L20" s="33">
        <v>641</v>
      </c>
      <c r="M20" s="34">
        <v>5.6</v>
      </c>
    </row>
    <row r="21" spans="1:13" ht="15.75">
      <c r="A21" s="31" t="s">
        <v>306</v>
      </c>
      <c r="B21" s="31" t="s">
        <v>307</v>
      </c>
      <c r="C21" s="54" t="s">
        <v>308</v>
      </c>
      <c r="D21" s="33" t="s">
        <v>296</v>
      </c>
      <c r="E21" s="33" t="s">
        <v>296</v>
      </c>
      <c r="F21" s="33">
        <v>0</v>
      </c>
      <c r="G21" s="33" t="s">
        <v>297</v>
      </c>
      <c r="H21" s="33">
        <v>6</v>
      </c>
      <c r="I21" s="33" t="s">
        <v>297</v>
      </c>
      <c r="J21" s="33">
        <v>0</v>
      </c>
      <c r="K21" s="33">
        <v>0</v>
      </c>
      <c r="L21" s="33" t="s">
        <v>296</v>
      </c>
      <c r="M21" s="34">
        <v>9.8</v>
      </c>
    </row>
    <row r="22" spans="1:13" ht="15.75">
      <c r="A22" s="31" t="s">
        <v>309</v>
      </c>
      <c r="B22" s="31" t="s">
        <v>310</v>
      </c>
      <c r="C22" s="54" t="s">
        <v>308</v>
      </c>
      <c r="D22" s="33">
        <v>12</v>
      </c>
      <c r="E22" s="33" t="s">
        <v>296</v>
      </c>
      <c r="F22" s="33" t="s">
        <v>297</v>
      </c>
      <c r="G22" s="33" t="s">
        <v>297</v>
      </c>
      <c r="H22" s="33" t="s">
        <v>296</v>
      </c>
      <c r="I22" s="33">
        <v>0</v>
      </c>
      <c r="J22" s="33" t="s">
        <v>296</v>
      </c>
      <c r="K22" s="33">
        <v>0</v>
      </c>
      <c r="L22" s="33" t="s">
        <v>296</v>
      </c>
      <c r="M22" s="34">
        <v>1</v>
      </c>
    </row>
    <row r="23" spans="1:13" ht="15.75">
      <c r="A23" s="31" t="s">
        <v>311</v>
      </c>
      <c r="B23" s="31" t="s">
        <v>312</v>
      </c>
      <c r="C23" s="54" t="s">
        <v>308</v>
      </c>
      <c r="D23" s="33">
        <v>97</v>
      </c>
      <c r="E23" s="33">
        <v>9</v>
      </c>
      <c r="F23" s="33">
        <v>0</v>
      </c>
      <c r="G23" s="33">
        <v>1</v>
      </c>
      <c r="H23" s="33">
        <v>35</v>
      </c>
      <c r="I23" s="33" t="s">
        <v>297</v>
      </c>
      <c r="J23" s="33" t="s">
        <v>296</v>
      </c>
      <c r="K23" s="33">
        <v>0</v>
      </c>
      <c r="L23" s="33" t="s">
        <v>296</v>
      </c>
      <c r="M23" s="34">
        <v>18</v>
      </c>
    </row>
    <row r="24" spans="1:13" ht="15.75">
      <c r="A24" s="31" t="s">
        <v>313</v>
      </c>
      <c r="B24" s="31" t="s">
        <v>314</v>
      </c>
      <c r="C24" s="54" t="s">
        <v>308</v>
      </c>
      <c r="D24" s="33">
        <v>2</v>
      </c>
      <c r="E24" s="33">
        <v>1</v>
      </c>
      <c r="F24" s="33">
        <v>0</v>
      </c>
      <c r="G24" s="33" t="s">
        <v>296</v>
      </c>
      <c r="H24" s="33">
        <v>1</v>
      </c>
      <c r="I24" s="33" t="s">
        <v>296</v>
      </c>
      <c r="J24" s="33">
        <v>0</v>
      </c>
      <c r="K24" s="33">
        <v>0</v>
      </c>
      <c r="L24" s="33" t="s">
        <v>296</v>
      </c>
      <c r="M24" s="34">
        <v>10</v>
      </c>
    </row>
    <row r="25" spans="1:13" ht="15.75">
      <c r="A25" s="31" t="s">
        <v>315</v>
      </c>
      <c r="B25" s="31" t="s">
        <v>316</v>
      </c>
      <c r="C25" s="54" t="s">
        <v>308</v>
      </c>
      <c r="D25" s="33" t="s">
        <v>297</v>
      </c>
      <c r="E25" s="33" t="s">
        <v>296</v>
      </c>
      <c r="F25" s="33">
        <v>0</v>
      </c>
      <c r="G25" s="33">
        <v>0</v>
      </c>
      <c r="H25" s="33" t="s">
        <v>296</v>
      </c>
      <c r="I25" s="33">
        <v>0</v>
      </c>
      <c r="J25" s="33">
        <v>0</v>
      </c>
      <c r="K25" s="33">
        <v>0</v>
      </c>
      <c r="L25" s="33">
        <v>0</v>
      </c>
      <c r="M25" s="34">
        <v>0.9</v>
      </c>
    </row>
    <row r="26" spans="1:13" ht="15.75">
      <c r="A26" s="31" t="s">
        <v>317</v>
      </c>
      <c r="B26" s="31" t="s">
        <v>318</v>
      </c>
      <c r="C26" s="54" t="s">
        <v>308</v>
      </c>
      <c r="D26" s="33" t="s">
        <v>297</v>
      </c>
      <c r="E26" s="33" t="s">
        <v>297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>
        <v>1</v>
      </c>
    </row>
    <row r="27" spans="1:13" ht="15.75">
      <c r="A27" s="31" t="s">
        <v>319</v>
      </c>
      <c r="B27" s="31" t="s">
        <v>320</v>
      </c>
      <c r="C27" s="54" t="s">
        <v>308</v>
      </c>
      <c r="D27" s="33">
        <v>36</v>
      </c>
      <c r="E27" s="33" t="s">
        <v>296</v>
      </c>
      <c r="F27" s="33">
        <v>0</v>
      </c>
      <c r="G27" s="33" t="s">
        <v>297</v>
      </c>
      <c r="H27" s="33" t="s">
        <v>296</v>
      </c>
      <c r="I27" s="33" t="s">
        <v>297</v>
      </c>
      <c r="J27" s="33">
        <v>0</v>
      </c>
      <c r="K27" s="33">
        <v>0</v>
      </c>
      <c r="L27" s="33" t="s">
        <v>297</v>
      </c>
      <c r="M27" s="34">
        <v>0.8</v>
      </c>
    </row>
    <row r="28" spans="1:13" ht="15.75">
      <c r="A28" s="31" t="s">
        <v>321</v>
      </c>
      <c r="B28" s="31" t="s">
        <v>322</v>
      </c>
      <c r="C28" s="54" t="s">
        <v>308</v>
      </c>
      <c r="D28" s="33" t="s">
        <v>296</v>
      </c>
      <c r="E28" s="33" t="s">
        <v>296</v>
      </c>
      <c r="F28" s="33">
        <v>0</v>
      </c>
      <c r="G28" s="33" t="s">
        <v>296</v>
      </c>
      <c r="H28" s="33" t="s">
        <v>296</v>
      </c>
      <c r="I28" s="33" t="s">
        <v>297</v>
      </c>
      <c r="J28" s="33" t="s">
        <v>296</v>
      </c>
      <c r="K28" s="33">
        <v>0</v>
      </c>
      <c r="L28" s="33" t="s">
        <v>296</v>
      </c>
      <c r="M28" s="34">
        <v>0.8</v>
      </c>
    </row>
    <row r="29" spans="1:13" ht="15.75">
      <c r="A29" s="31" t="s">
        <v>323</v>
      </c>
      <c r="B29" s="31" t="s">
        <v>324</v>
      </c>
      <c r="C29" s="54" t="s">
        <v>308</v>
      </c>
      <c r="D29" s="33">
        <v>9</v>
      </c>
      <c r="E29" s="33">
        <v>3</v>
      </c>
      <c r="F29" s="33">
        <v>0</v>
      </c>
      <c r="G29" s="33" t="s">
        <v>297</v>
      </c>
      <c r="H29" s="33">
        <v>6</v>
      </c>
      <c r="I29" s="33" t="s">
        <v>297</v>
      </c>
      <c r="J29" s="33">
        <v>0</v>
      </c>
      <c r="K29" s="33">
        <v>0</v>
      </c>
      <c r="L29" s="33" t="s">
        <v>297</v>
      </c>
      <c r="M29" s="34">
        <v>8.6</v>
      </c>
    </row>
    <row r="30" spans="1:13" ht="15.75">
      <c r="A30" s="31" t="s">
        <v>325</v>
      </c>
      <c r="B30" s="31" t="s">
        <v>326</v>
      </c>
      <c r="C30" s="54" t="s">
        <v>308</v>
      </c>
      <c r="D30" s="33" t="s">
        <v>296</v>
      </c>
      <c r="E30" s="33" t="s">
        <v>296</v>
      </c>
      <c r="F30" s="33">
        <v>0</v>
      </c>
      <c r="G30" s="33">
        <v>0</v>
      </c>
      <c r="H30" s="33" t="s">
        <v>296</v>
      </c>
      <c r="I30" s="33" t="s">
        <v>297</v>
      </c>
      <c r="J30" s="33">
        <v>0</v>
      </c>
      <c r="K30" s="33">
        <v>0</v>
      </c>
      <c r="L30" s="33" t="s">
        <v>296</v>
      </c>
      <c r="M30" s="34">
        <v>13.2</v>
      </c>
    </row>
    <row r="31" spans="1:13" ht="15.75">
      <c r="A31" s="31" t="s">
        <v>327</v>
      </c>
      <c r="B31" s="31" t="s">
        <v>328</v>
      </c>
      <c r="C31" s="54" t="s">
        <v>308</v>
      </c>
      <c r="D31" s="33">
        <v>4</v>
      </c>
      <c r="E31" s="33">
        <v>2</v>
      </c>
      <c r="F31" s="33">
        <v>0</v>
      </c>
      <c r="G31" s="33">
        <v>0</v>
      </c>
      <c r="H31" s="33">
        <v>2</v>
      </c>
      <c r="I31" s="33" t="s">
        <v>297</v>
      </c>
      <c r="J31" s="33">
        <v>0</v>
      </c>
      <c r="K31" s="33">
        <v>0</v>
      </c>
      <c r="L31" s="33">
        <v>0</v>
      </c>
      <c r="M31" s="34">
        <v>20.4</v>
      </c>
    </row>
    <row r="32" spans="1:13" ht="15.75">
      <c r="A32" s="31" t="s">
        <v>329</v>
      </c>
      <c r="B32" s="31" t="s">
        <v>330</v>
      </c>
      <c r="C32" s="54" t="s">
        <v>308</v>
      </c>
      <c r="D32" s="33" t="s">
        <v>296</v>
      </c>
      <c r="E32" s="33" t="s">
        <v>296</v>
      </c>
      <c r="F32" s="33">
        <v>0</v>
      </c>
      <c r="G32" s="33" t="s">
        <v>297</v>
      </c>
      <c r="H32" s="33" t="s">
        <v>296</v>
      </c>
      <c r="I32" s="33" t="s">
        <v>297</v>
      </c>
      <c r="J32" s="33">
        <v>0</v>
      </c>
      <c r="K32" s="33">
        <v>0</v>
      </c>
      <c r="L32" s="33" t="s">
        <v>296</v>
      </c>
      <c r="M32" s="34">
        <v>12.5</v>
      </c>
    </row>
    <row r="33" spans="1:13" ht="15.75">
      <c r="A33" s="31" t="s">
        <v>331</v>
      </c>
      <c r="B33" s="31" t="s">
        <v>332</v>
      </c>
      <c r="C33" s="54" t="s">
        <v>308</v>
      </c>
      <c r="D33" s="33">
        <v>135</v>
      </c>
      <c r="E33" s="33">
        <v>19</v>
      </c>
      <c r="F33" s="33" t="s">
        <v>297</v>
      </c>
      <c r="G33" s="33">
        <v>3</v>
      </c>
      <c r="H33" s="33">
        <v>21</v>
      </c>
      <c r="I33" s="33">
        <v>1</v>
      </c>
      <c r="J33" s="33">
        <v>0</v>
      </c>
      <c r="K33" s="33">
        <v>0</v>
      </c>
      <c r="L33" s="33">
        <v>91</v>
      </c>
      <c r="M33" s="34">
        <v>11.9</v>
      </c>
    </row>
    <row r="34" spans="1:13" ht="15.75">
      <c r="A34" s="31" t="s">
        <v>333</v>
      </c>
      <c r="B34" s="31" t="s">
        <v>334</v>
      </c>
      <c r="C34" s="54" t="s">
        <v>308</v>
      </c>
      <c r="D34" s="33">
        <v>335</v>
      </c>
      <c r="E34" s="33">
        <v>43</v>
      </c>
      <c r="F34" s="33">
        <v>4</v>
      </c>
      <c r="G34" s="33">
        <v>1</v>
      </c>
      <c r="H34" s="33">
        <v>119</v>
      </c>
      <c r="I34" s="33">
        <v>1</v>
      </c>
      <c r="J34" s="33">
        <v>10</v>
      </c>
      <c r="K34" s="33">
        <v>0</v>
      </c>
      <c r="L34" s="33">
        <v>157</v>
      </c>
      <c r="M34" s="34">
        <v>2.2</v>
      </c>
    </row>
    <row r="35" spans="1:13" ht="15.75">
      <c r="A35" s="31" t="s">
        <v>335</v>
      </c>
      <c r="B35" s="31" t="s">
        <v>336</v>
      </c>
      <c r="C35" s="54" t="s">
        <v>308</v>
      </c>
      <c r="D35" s="33">
        <v>13</v>
      </c>
      <c r="E35" s="33">
        <v>7</v>
      </c>
      <c r="F35" s="33">
        <v>0</v>
      </c>
      <c r="G35" s="33" t="s">
        <v>297</v>
      </c>
      <c r="H35" s="33">
        <v>6</v>
      </c>
      <c r="I35" s="33" t="s">
        <v>297</v>
      </c>
      <c r="J35" s="33">
        <v>0</v>
      </c>
      <c r="K35" s="33">
        <v>0</v>
      </c>
      <c r="L35" s="33" t="s">
        <v>297</v>
      </c>
      <c r="M35" s="34">
        <v>8.8</v>
      </c>
    </row>
    <row r="36" spans="1:13" ht="15.75">
      <c r="A36" s="31" t="s">
        <v>337</v>
      </c>
      <c r="B36" s="31" t="s">
        <v>338</v>
      </c>
      <c r="C36" s="54" t="s">
        <v>308</v>
      </c>
      <c r="D36" s="33">
        <v>29</v>
      </c>
      <c r="E36" s="33">
        <v>17</v>
      </c>
      <c r="F36" s="33">
        <v>0</v>
      </c>
      <c r="G36" s="33" t="s">
        <v>296</v>
      </c>
      <c r="H36" s="33">
        <v>12</v>
      </c>
      <c r="I36" s="33" t="s">
        <v>296</v>
      </c>
      <c r="J36" s="33">
        <v>0</v>
      </c>
      <c r="K36" s="33">
        <v>0</v>
      </c>
      <c r="L36" s="33" t="s">
        <v>296</v>
      </c>
      <c r="M36" s="34">
        <v>15.1</v>
      </c>
    </row>
    <row r="37" spans="1:13" ht="15.75">
      <c r="A37" s="31" t="s">
        <v>339</v>
      </c>
      <c r="B37" s="31" t="s">
        <v>340</v>
      </c>
      <c r="C37" s="54" t="s">
        <v>308</v>
      </c>
      <c r="D37" s="33">
        <v>171</v>
      </c>
      <c r="E37" s="33">
        <v>22</v>
      </c>
      <c r="F37" s="33" t="s">
        <v>296</v>
      </c>
      <c r="G37" s="33">
        <v>4</v>
      </c>
      <c r="H37" s="33">
        <v>66</v>
      </c>
      <c r="I37" s="33" t="s">
        <v>296</v>
      </c>
      <c r="J37" s="33">
        <v>66</v>
      </c>
      <c r="K37" s="33" t="s">
        <v>296</v>
      </c>
      <c r="L37" s="33">
        <v>10</v>
      </c>
      <c r="M37" s="34">
        <v>7.4</v>
      </c>
    </row>
    <row r="38" spans="1:13" ht="15.75">
      <c r="A38" s="31" t="s">
        <v>341</v>
      </c>
      <c r="B38" s="31" t="s">
        <v>342</v>
      </c>
      <c r="C38" s="54" t="s">
        <v>308</v>
      </c>
      <c r="D38" s="33">
        <v>285</v>
      </c>
      <c r="E38" s="33">
        <v>119</v>
      </c>
      <c r="F38" s="33" t="s">
        <v>296</v>
      </c>
      <c r="G38" s="33" t="s">
        <v>296</v>
      </c>
      <c r="H38" s="33">
        <v>129</v>
      </c>
      <c r="I38" s="33" t="s">
        <v>296</v>
      </c>
      <c r="J38" s="33" t="s">
        <v>296</v>
      </c>
      <c r="K38" s="33" t="s">
        <v>296</v>
      </c>
      <c r="L38" s="33" t="s">
        <v>296</v>
      </c>
      <c r="M38" s="34">
        <v>4.6</v>
      </c>
    </row>
    <row r="39" spans="1:13" ht="15.75">
      <c r="A39" s="31" t="s">
        <v>343</v>
      </c>
      <c r="B39" s="31" t="s">
        <v>344</v>
      </c>
      <c r="C39" s="54" t="s">
        <v>308</v>
      </c>
      <c r="D39" s="33">
        <v>41</v>
      </c>
      <c r="E39" s="33">
        <v>19</v>
      </c>
      <c r="F39" s="33">
        <v>0</v>
      </c>
      <c r="G39" s="33" t="s">
        <v>297</v>
      </c>
      <c r="H39" s="33">
        <v>20</v>
      </c>
      <c r="I39" s="33">
        <v>1</v>
      </c>
      <c r="J39" s="33">
        <v>0</v>
      </c>
      <c r="K39" s="33">
        <v>0</v>
      </c>
      <c r="L39" s="33" t="s">
        <v>297</v>
      </c>
      <c r="M39" s="34">
        <v>9.3</v>
      </c>
    </row>
    <row r="40" spans="1:13" ht="15.75">
      <c r="A40" s="31" t="s">
        <v>345</v>
      </c>
      <c r="B40" s="31" t="s">
        <v>346</v>
      </c>
      <c r="C40" s="54" t="s">
        <v>308</v>
      </c>
      <c r="D40" s="33">
        <v>17</v>
      </c>
      <c r="E40" s="33">
        <v>9</v>
      </c>
      <c r="F40" s="33">
        <v>0</v>
      </c>
      <c r="G40" s="33" t="s">
        <v>296</v>
      </c>
      <c r="H40" s="33">
        <v>8</v>
      </c>
      <c r="I40" s="33" t="s">
        <v>297</v>
      </c>
      <c r="J40" s="33">
        <v>0</v>
      </c>
      <c r="K40" s="33">
        <v>0</v>
      </c>
      <c r="L40" s="33" t="s">
        <v>296</v>
      </c>
      <c r="M40" s="34">
        <v>20.5</v>
      </c>
    </row>
    <row r="41" spans="1:13" ht="15.75">
      <c r="A41" s="31" t="s">
        <v>347</v>
      </c>
      <c r="B41" s="31" t="s">
        <v>348</v>
      </c>
      <c r="C41" s="54" t="s">
        <v>308</v>
      </c>
      <c r="D41" s="33">
        <v>70</v>
      </c>
      <c r="E41" s="33">
        <v>49</v>
      </c>
      <c r="F41" s="33" t="s">
        <v>296</v>
      </c>
      <c r="G41" s="33" t="s">
        <v>297</v>
      </c>
      <c r="H41" s="33">
        <v>20</v>
      </c>
      <c r="I41" s="33" t="s">
        <v>297</v>
      </c>
      <c r="J41" s="33">
        <v>0</v>
      </c>
      <c r="K41" s="33">
        <v>0</v>
      </c>
      <c r="L41" s="33" t="s">
        <v>296</v>
      </c>
      <c r="M41" s="34">
        <v>3.9</v>
      </c>
    </row>
    <row r="42" spans="1:13" ht="15.75">
      <c r="A42" s="31" t="s">
        <v>349</v>
      </c>
      <c r="B42" s="38" t="s">
        <v>350</v>
      </c>
      <c r="C42" s="54" t="s">
        <v>308</v>
      </c>
      <c r="D42" s="33">
        <v>6</v>
      </c>
      <c r="E42" s="33">
        <v>3</v>
      </c>
      <c r="F42" s="33">
        <v>0</v>
      </c>
      <c r="G42" s="33" t="s">
        <v>296</v>
      </c>
      <c r="H42" s="33">
        <v>2</v>
      </c>
      <c r="I42" s="33" t="s">
        <v>297</v>
      </c>
      <c r="J42" s="33">
        <v>0</v>
      </c>
      <c r="K42" s="33">
        <v>0</v>
      </c>
      <c r="L42" s="33" t="s">
        <v>296</v>
      </c>
      <c r="M42" s="34">
        <v>8.1</v>
      </c>
    </row>
    <row r="43" spans="1:13" ht="15.75">
      <c r="A43" s="31" t="s">
        <v>351</v>
      </c>
      <c r="B43" s="31" t="s">
        <v>352</v>
      </c>
      <c r="C43" s="54" t="s">
        <v>308</v>
      </c>
      <c r="D43" s="33">
        <v>43</v>
      </c>
      <c r="E43" s="33">
        <v>21</v>
      </c>
      <c r="F43" s="33" t="s">
        <v>297</v>
      </c>
      <c r="G43" s="33" t="s">
        <v>297</v>
      </c>
      <c r="H43" s="33" t="s">
        <v>296</v>
      </c>
      <c r="I43" s="33" t="s">
        <v>296</v>
      </c>
      <c r="J43" s="33">
        <v>0</v>
      </c>
      <c r="K43" s="33">
        <v>0</v>
      </c>
      <c r="L43" s="33">
        <v>3</v>
      </c>
      <c r="M43" s="34">
        <v>6.1</v>
      </c>
    </row>
    <row r="44" spans="1:13" ht="15.75">
      <c r="A44" s="31" t="s">
        <v>353</v>
      </c>
      <c r="B44" s="31" t="s">
        <v>354</v>
      </c>
      <c r="C44" s="54" t="s">
        <v>308</v>
      </c>
      <c r="D44" s="33">
        <v>7</v>
      </c>
      <c r="E44" s="33" t="s">
        <v>296</v>
      </c>
      <c r="F44" s="33" t="s">
        <v>297</v>
      </c>
      <c r="G44" s="33" t="s">
        <v>296</v>
      </c>
      <c r="H44" s="33" t="s">
        <v>296</v>
      </c>
      <c r="I44" s="33" t="s">
        <v>296</v>
      </c>
      <c r="J44" s="33">
        <v>0</v>
      </c>
      <c r="K44" s="33">
        <v>0</v>
      </c>
      <c r="L44" s="33" t="s">
        <v>296</v>
      </c>
      <c r="M44" s="34">
        <v>17.4</v>
      </c>
    </row>
    <row r="45" spans="1:13" ht="15.75">
      <c r="A45" s="31" t="s">
        <v>355</v>
      </c>
      <c r="B45" s="31" t="s">
        <v>356</v>
      </c>
      <c r="C45" s="54" t="s">
        <v>308</v>
      </c>
      <c r="D45" s="33">
        <v>11</v>
      </c>
      <c r="E45" s="33" t="s">
        <v>296</v>
      </c>
      <c r="F45" s="33">
        <v>0</v>
      </c>
      <c r="G45" s="33" t="s">
        <v>296</v>
      </c>
      <c r="H45" s="33" t="s">
        <v>296</v>
      </c>
      <c r="I45" s="33" t="s">
        <v>296</v>
      </c>
      <c r="J45" s="33">
        <v>0</v>
      </c>
      <c r="K45" s="33">
        <v>0</v>
      </c>
      <c r="L45" s="33" t="s">
        <v>296</v>
      </c>
      <c r="M45" s="34">
        <v>15</v>
      </c>
    </row>
    <row r="46" spans="1:13" ht="15.75">
      <c r="A46" s="31" t="s">
        <v>357</v>
      </c>
      <c r="B46" s="39" t="s">
        <v>358</v>
      </c>
      <c r="C46" s="54" t="s">
        <v>500</v>
      </c>
      <c r="D46" s="33">
        <v>3</v>
      </c>
      <c r="E46" s="33" t="s">
        <v>297</v>
      </c>
      <c r="F46" s="33">
        <v>0</v>
      </c>
      <c r="G46" s="33" t="s">
        <v>297</v>
      </c>
      <c r="H46" s="33">
        <v>1</v>
      </c>
      <c r="I46" s="33" t="s">
        <v>297</v>
      </c>
      <c r="J46" s="33">
        <v>0</v>
      </c>
      <c r="K46" s="33">
        <v>0</v>
      </c>
      <c r="L46" s="33">
        <v>1</v>
      </c>
      <c r="M46" s="34">
        <v>0.8</v>
      </c>
    </row>
    <row r="47" spans="1:13" ht="15.75">
      <c r="A47" s="31" t="s">
        <v>359</v>
      </c>
      <c r="B47" s="31" t="s">
        <v>360</v>
      </c>
      <c r="C47" s="54" t="s">
        <v>500</v>
      </c>
      <c r="D47" s="33">
        <v>1</v>
      </c>
      <c r="E47" s="33" t="s">
        <v>297</v>
      </c>
      <c r="F47" s="33">
        <v>0</v>
      </c>
      <c r="G47" s="33">
        <v>0</v>
      </c>
      <c r="H47" s="33" t="s">
        <v>297</v>
      </c>
      <c r="I47" s="33" t="s">
        <v>297</v>
      </c>
      <c r="J47" s="33">
        <v>0</v>
      </c>
      <c r="K47" s="33">
        <v>0</v>
      </c>
      <c r="L47" s="33">
        <v>0</v>
      </c>
      <c r="M47" s="34">
        <v>3</v>
      </c>
    </row>
    <row r="48" spans="1:13" ht="15.75">
      <c r="A48" s="31" t="s">
        <v>361</v>
      </c>
      <c r="B48" s="31" t="s">
        <v>362</v>
      </c>
      <c r="C48" s="54" t="s">
        <v>500</v>
      </c>
      <c r="D48" s="33">
        <v>80</v>
      </c>
      <c r="E48" s="33">
        <v>7</v>
      </c>
      <c r="F48" s="33" t="s">
        <v>297</v>
      </c>
      <c r="G48" s="33">
        <v>2</v>
      </c>
      <c r="H48" s="33">
        <v>5</v>
      </c>
      <c r="I48" s="33" t="s">
        <v>297</v>
      </c>
      <c r="J48" s="33">
        <v>0</v>
      </c>
      <c r="K48" s="33">
        <v>0</v>
      </c>
      <c r="L48" s="33">
        <v>65</v>
      </c>
      <c r="M48" s="34">
        <v>15.8</v>
      </c>
    </row>
    <row r="49" spans="1:13" ht="15.75">
      <c r="A49" s="31" t="s">
        <v>363</v>
      </c>
      <c r="B49" s="31" t="s">
        <v>364</v>
      </c>
      <c r="C49" s="54" t="s">
        <v>500</v>
      </c>
      <c r="D49" s="33">
        <v>1</v>
      </c>
      <c r="E49" s="33" t="s">
        <v>297</v>
      </c>
      <c r="F49" s="33" t="s">
        <v>297</v>
      </c>
      <c r="G49" s="33" t="s">
        <v>297</v>
      </c>
      <c r="H49" s="33">
        <v>1</v>
      </c>
      <c r="I49" s="33" t="s">
        <v>297</v>
      </c>
      <c r="J49" s="33">
        <v>0</v>
      </c>
      <c r="K49" s="33">
        <v>0</v>
      </c>
      <c r="L49" s="33" t="s">
        <v>297</v>
      </c>
      <c r="M49" s="34">
        <v>6.6</v>
      </c>
    </row>
    <row r="50" spans="1:13" ht="15.75">
      <c r="A50" s="31" t="s">
        <v>365</v>
      </c>
      <c r="B50" s="31" t="s">
        <v>366</v>
      </c>
      <c r="C50" s="54" t="s">
        <v>500</v>
      </c>
      <c r="D50" s="33" t="s">
        <v>296</v>
      </c>
      <c r="E50" s="33" t="s">
        <v>296</v>
      </c>
      <c r="F50" s="33">
        <v>1</v>
      </c>
      <c r="G50" s="33" t="s">
        <v>296</v>
      </c>
      <c r="H50" s="33" t="s">
        <v>296</v>
      </c>
      <c r="I50" s="33" t="s">
        <v>297</v>
      </c>
      <c r="J50" s="33">
        <v>0</v>
      </c>
      <c r="K50" s="33">
        <v>0</v>
      </c>
      <c r="L50" s="33">
        <v>10</v>
      </c>
      <c r="M50" s="34">
        <v>0.9</v>
      </c>
    </row>
    <row r="51" spans="1:13" ht="15.75">
      <c r="A51" s="31" t="s">
        <v>367</v>
      </c>
      <c r="B51" s="31" t="s">
        <v>368</v>
      </c>
      <c r="C51" s="54" t="s">
        <v>500</v>
      </c>
      <c r="D51" s="33">
        <v>101</v>
      </c>
      <c r="E51" s="33">
        <v>15</v>
      </c>
      <c r="F51" s="33">
        <v>1</v>
      </c>
      <c r="G51" s="33" t="s">
        <v>297</v>
      </c>
      <c r="H51" s="33">
        <v>31</v>
      </c>
      <c r="I51" s="33" t="s">
        <v>297</v>
      </c>
      <c r="J51" s="33">
        <v>0</v>
      </c>
      <c r="K51" s="33">
        <v>0</v>
      </c>
      <c r="L51" s="33">
        <v>54</v>
      </c>
      <c r="M51" s="34">
        <v>5.7</v>
      </c>
    </row>
    <row r="52" spans="1:13" ht="15.75">
      <c r="A52" s="31" t="s">
        <v>369</v>
      </c>
      <c r="B52" s="31" t="s">
        <v>370</v>
      </c>
      <c r="C52" s="54" t="s">
        <v>500</v>
      </c>
      <c r="D52" s="33">
        <v>44</v>
      </c>
      <c r="E52" s="33">
        <v>16</v>
      </c>
      <c r="F52" s="33">
        <v>1</v>
      </c>
      <c r="G52" s="33" t="s">
        <v>297</v>
      </c>
      <c r="H52" s="33">
        <v>7</v>
      </c>
      <c r="I52" s="33" t="s">
        <v>296</v>
      </c>
      <c r="J52" s="33">
        <v>9</v>
      </c>
      <c r="K52" s="33">
        <v>0</v>
      </c>
      <c r="L52" s="33" t="s">
        <v>296</v>
      </c>
      <c r="M52" s="34">
        <v>0.9</v>
      </c>
    </row>
    <row r="53" spans="1:13" ht="15.75">
      <c r="A53" s="31" t="s">
        <v>371</v>
      </c>
      <c r="B53" s="31" t="s">
        <v>372</v>
      </c>
      <c r="C53" s="54" t="s">
        <v>500</v>
      </c>
      <c r="D53" s="33">
        <v>153</v>
      </c>
      <c r="E53" s="33">
        <v>7</v>
      </c>
      <c r="F53" s="33">
        <v>1</v>
      </c>
      <c r="G53" s="33" t="s">
        <v>296</v>
      </c>
      <c r="H53" s="33">
        <v>67</v>
      </c>
      <c r="I53" s="33" t="s">
        <v>296</v>
      </c>
      <c r="J53" s="33">
        <v>2</v>
      </c>
      <c r="K53" s="33">
        <v>0</v>
      </c>
      <c r="L53" s="33">
        <v>75</v>
      </c>
      <c r="M53" s="34">
        <v>2.1</v>
      </c>
    </row>
    <row r="54" spans="1:13" ht="15.75">
      <c r="A54" s="31" t="s">
        <v>373</v>
      </c>
      <c r="B54" s="31" t="s">
        <v>374</v>
      </c>
      <c r="C54" s="54" t="s">
        <v>500</v>
      </c>
      <c r="D54" s="33">
        <v>7</v>
      </c>
      <c r="E54" s="33">
        <v>4</v>
      </c>
      <c r="F54" s="33">
        <v>0</v>
      </c>
      <c r="G54" s="33">
        <v>0</v>
      </c>
      <c r="H54" s="33">
        <v>4</v>
      </c>
      <c r="I54" s="33" t="s">
        <v>297</v>
      </c>
      <c r="J54" s="33">
        <v>0</v>
      </c>
      <c r="K54" s="33">
        <v>0</v>
      </c>
      <c r="L54" s="33" t="s">
        <v>297</v>
      </c>
      <c r="M54" s="34">
        <v>12.6</v>
      </c>
    </row>
    <row r="55" spans="1:13" ht="15.75">
      <c r="A55" s="31" t="s">
        <v>375</v>
      </c>
      <c r="B55" s="31" t="s">
        <v>376</v>
      </c>
      <c r="C55" s="54" t="s">
        <v>500</v>
      </c>
      <c r="D55" s="33">
        <v>796</v>
      </c>
      <c r="E55" s="33">
        <v>20</v>
      </c>
      <c r="F55" s="33">
        <v>19</v>
      </c>
      <c r="G55" s="33" t="s">
        <v>296</v>
      </c>
      <c r="H55" s="33" t="s">
        <v>296</v>
      </c>
      <c r="I55" s="33">
        <v>17</v>
      </c>
      <c r="J55" s="33">
        <v>0</v>
      </c>
      <c r="K55" s="33">
        <v>0</v>
      </c>
      <c r="L55" s="33">
        <v>605</v>
      </c>
      <c r="M55" s="34">
        <v>4</v>
      </c>
    </row>
    <row r="56" spans="1:13" ht="15.75">
      <c r="A56" s="31" t="s">
        <v>377</v>
      </c>
      <c r="B56" s="31" t="s">
        <v>378</v>
      </c>
      <c r="C56" s="54" t="s">
        <v>500</v>
      </c>
      <c r="D56" s="33">
        <v>11</v>
      </c>
      <c r="E56" s="33">
        <v>8</v>
      </c>
      <c r="F56" s="33">
        <v>0</v>
      </c>
      <c r="G56" s="33" t="s">
        <v>297</v>
      </c>
      <c r="H56" s="33">
        <v>3</v>
      </c>
      <c r="I56" s="33" t="s">
        <v>297</v>
      </c>
      <c r="J56" s="33">
        <v>0</v>
      </c>
      <c r="K56" s="33">
        <v>0</v>
      </c>
      <c r="L56" s="33" t="s">
        <v>297</v>
      </c>
      <c r="M56" s="34">
        <v>8</v>
      </c>
    </row>
    <row r="57" spans="1:13" ht="15.75">
      <c r="A57" s="31" t="s">
        <v>379</v>
      </c>
      <c r="B57" s="31" t="s">
        <v>380</v>
      </c>
      <c r="C57" s="54" t="s">
        <v>500</v>
      </c>
      <c r="D57" s="33">
        <v>84</v>
      </c>
      <c r="E57" s="33">
        <v>9</v>
      </c>
      <c r="F57" s="33" t="s">
        <v>297</v>
      </c>
      <c r="G57" s="33" t="s">
        <v>296</v>
      </c>
      <c r="H57" s="33" t="s">
        <v>296</v>
      </c>
      <c r="I57" s="33" t="s">
        <v>297</v>
      </c>
      <c r="J57" s="33">
        <v>54</v>
      </c>
      <c r="K57" s="33" t="s">
        <v>296</v>
      </c>
      <c r="L57" s="33">
        <v>7</v>
      </c>
      <c r="M57" s="34">
        <v>7.4</v>
      </c>
    </row>
    <row r="58" spans="1:13" ht="15.75">
      <c r="A58" s="31" t="s">
        <v>381</v>
      </c>
      <c r="B58" s="31" t="s">
        <v>382</v>
      </c>
      <c r="C58" s="54" t="s">
        <v>500</v>
      </c>
      <c r="D58" s="33">
        <v>71</v>
      </c>
      <c r="E58" s="33" t="s">
        <v>296</v>
      </c>
      <c r="F58" s="33" t="s">
        <v>296</v>
      </c>
      <c r="G58" s="33" t="s">
        <v>296</v>
      </c>
      <c r="H58" s="33">
        <v>26</v>
      </c>
      <c r="I58" s="33" t="s">
        <v>297</v>
      </c>
      <c r="J58" s="33" t="s">
        <v>296</v>
      </c>
      <c r="K58" s="33" t="s">
        <v>296</v>
      </c>
      <c r="L58" s="33" t="s">
        <v>296</v>
      </c>
      <c r="M58" s="34">
        <v>2.5</v>
      </c>
    </row>
    <row r="59" spans="1:13" ht="15.75">
      <c r="A59" s="31" t="s">
        <v>383</v>
      </c>
      <c r="B59" s="31" t="s">
        <v>384</v>
      </c>
      <c r="C59" s="54" t="s">
        <v>500</v>
      </c>
      <c r="D59" s="33" t="s">
        <v>296</v>
      </c>
      <c r="E59" s="33" t="s">
        <v>296</v>
      </c>
      <c r="F59" s="33">
        <v>0</v>
      </c>
      <c r="G59" s="33" t="s">
        <v>297</v>
      </c>
      <c r="H59" s="33" t="s">
        <v>296</v>
      </c>
      <c r="I59" s="33" t="s">
        <v>297</v>
      </c>
      <c r="J59" s="33">
        <v>0</v>
      </c>
      <c r="K59" s="33">
        <v>0</v>
      </c>
      <c r="L59" s="33">
        <v>0</v>
      </c>
      <c r="M59" s="34">
        <v>0.8</v>
      </c>
    </row>
    <row r="60" spans="1:13" ht="15.75">
      <c r="A60" s="31" t="s">
        <v>385</v>
      </c>
      <c r="B60" s="31" t="s">
        <v>386</v>
      </c>
      <c r="C60" s="54" t="s">
        <v>500</v>
      </c>
      <c r="D60" s="33">
        <v>84</v>
      </c>
      <c r="E60" s="33">
        <v>79</v>
      </c>
      <c r="F60" s="33">
        <v>0</v>
      </c>
      <c r="G60" s="33" t="s">
        <v>297</v>
      </c>
      <c r="H60" s="33" t="s">
        <v>296</v>
      </c>
      <c r="I60" s="33" t="s">
        <v>297</v>
      </c>
      <c r="J60" s="33">
        <v>0</v>
      </c>
      <c r="K60" s="33">
        <v>0</v>
      </c>
      <c r="L60" s="33" t="s">
        <v>296</v>
      </c>
      <c r="M60" s="34">
        <v>0.8</v>
      </c>
    </row>
    <row r="61" spans="1:13" ht="15.75">
      <c r="A61" s="40" t="s">
        <v>387</v>
      </c>
      <c r="B61" s="31" t="s">
        <v>388</v>
      </c>
      <c r="C61" s="54" t="s">
        <v>500</v>
      </c>
      <c r="D61" s="33" t="s">
        <v>296</v>
      </c>
      <c r="E61" s="33">
        <v>1</v>
      </c>
      <c r="F61" s="33">
        <v>0</v>
      </c>
      <c r="G61" s="33" t="s">
        <v>297</v>
      </c>
      <c r="H61" s="33">
        <v>1</v>
      </c>
      <c r="I61" s="33" t="s">
        <v>297</v>
      </c>
      <c r="J61" s="33" t="s">
        <v>297</v>
      </c>
      <c r="K61" s="33" t="s">
        <v>296</v>
      </c>
      <c r="L61" s="33" t="s">
        <v>296</v>
      </c>
      <c r="M61" s="34">
        <v>7</v>
      </c>
    </row>
    <row r="62" spans="1:13" ht="15.75">
      <c r="A62" s="40" t="s">
        <v>389</v>
      </c>
      <c r="B62" s="31" t="s">
        <v>390</v>
      </c>
      <c r="C62" s="54" t="s">
        <v>500</v>
      </c>
      <c r="D62" s="33">
        <v>1</v>
      </c>
      <c r="E62" s="33" t="s">
        <v>296</v>
      </c>
      <c r="F62" s="33">
        <v>0</v>
      </c>
      <c r="G62" s="33">
        <v>0</v>
      </c>
      <c r="H62" s="33">
        <v>1</v>
      </c>
      <c r="I62" s="33" t="s">
        <v>297</v>
      </c>
      <c r="J62" s="33">
        <v>0</v>
      </c>
      <c r="K62" s="33">
        <v>0</v>
      </c>
      <c r="L62" s="33" t="s">
        <v>296</v>
      </c>
      <c r="M62" s="34">
        <v>8.4</v>
      </c>
    </row>
    <row r="63" spans="1:13" ht="15.75">
      <c r="A63" s="31" t="s">
        <v>391</v>
      </c>
      <c r="B63" s="31" t="s">
        <v>392</v>
      </c>
      <c r="C63" s="54" t="s">
        <v>500</v>
      </c>
      <c r="D63" s="33" t="s">
        <v>296</v>
      </c>
      <c r="E63" s="33" t="s">
        <v>297</v>
      </c>
      <c r="F63" s="33">
        <v>0</v>
      </c>
      <c r="G63" s="33" t="s">
        <v>297</v>
      </c>
      <c r="H63" s="33" t="s">
        <v>296</v>
      </c>
      <c r="I63" s="33" t="s">
        <v>297</v>
      </c>
      <c r="J63" s="33">
        <v>0</v>
      </c>
      <c r="K63" s="33">
        <v>0</v>
      </c>
      <c r="L63" s="33" t="s">
        <v>296</v>
      </c>
      <c r="M63" s="34">
        <v>8.7</v>
      </c>
    </row>
    <row r="64" spans="1:13" ht="15.75">
      <c r="A64" s="31" t="s">
        <v>393</v>
      </c>
      <c r="B64" s="31" t="s">
        <v>394</v>
      </c>
      <c r="C64" s="54" t="s">
        <v>500</v>
      </c>
      <c r="D64" s="33">
        <v>32</v>
      </c>
      <c r="E64" s="33">
        <v>23</v>
      </c>
      <c r="F64" s="33">
        <v>0</v>
      </c>
      <c r="G64" s="33" t="s">
        <v>297</v>
      </c>
      <c r="H64" s="33">
        <v>10</v>
      </c>
      <c r="I64" s="33" t="s">
        <v>297</v>
      </c>
      <c r="J64" s="33">
        <v>0</v>
      </c>
      <c r="K64" s="33">
        <v>0</v>
      </c>
      <c r="L64" s="33" t="s">
        <v>297</v>
      </c>
      <c r="M64" s="34">
        <v>6.9</v>
      </c>
    </row>
    <row r="65" spans="1:13" ht="15.75">
      <c r="A65" s="31" t="s">
        <v>395</v>
      </c>
      <c r="B65" s="31" t="s">
        <v>396</v>
      </c>
      <c r="C65" s="54" t="s">
        <v>500</v>
      </c>
      <c r="D65" s="33">
        <v>43</v>
      </c>
      <c r="E65" s="33">
        <v>9</v>
      </c>
      <c r="F65" s="33">
        <v>0</v>
      </c>
      <c r="G65" s="33">
        <v>1</v>
      </c>
      <c r="H65" s="33">
        <v>10</v>
      </c>
      <c r="I65" s="33" t="s">
        <v>297</v>
      </c>
      <c r="J65" s="33">
        <v>0</v>
      </c>
      <c r="K65" s="33">
        <v>0</v>
      </c>
      <c r="L65" s="33">
        <v>23</v>
      </c>
      <c r="M65" s="34">
        <v>10.1</v>
      </c>
    </row>
    <row r="66" spans="1:13" ht="15.75">
      <c r="A66" s="31" t="s">
        <v>397</v>
      </c>
      <c r="B66" s="31" t="s">
        <v>398</v>
      </c>
      <c r="C66" s="54" t="s">
        <v>500</v>
      </c>
      <c r="D66" s="33">
        <v>12</v>
      </c>
      <c r="E66" s="33">
        <v>4</v>
      </c>
      <c r="F66" s="33" t="s">
        <v>297</v>
      </c>
      <c r="G66" s="33" t="s">
        <v>297</v>
      </c>
      <c r="H66" s="33" t="s">
        <v>399</v>
      </c>
      <c r="I66" s="33" t="s">
        <v>297</v>
      </c>
      <c r="J66" s="33">
        <v>0</v>
      </c>
      <c r="K66" s="33">
        <v>0</v>
      </c>
      <c r="L66" s="33">
        <v>3</v>
      </c>
      <c r="M66" s="34">
        <v>19.8</v>
      </c>
    </row>
    <row r="67" spans="1:13" ht="15.75">
      <c r="A67" s="31" t="s">
        <v>400</v>
      </c>
      <c r="B67" s="31" t="s">
        <v>401</v>
      </c>
      <c r="C67" s="54" t="s">
        <v>500</v>
      </c>
      <c r="D67" s="33">
        <v>23</v>
      </c>
      <c r="E67" s="33">
        <v>5</v>
      </c>
      <c r="F67" s="33">
        <v>1</v>
      </c>
      <c r="G67" s="33" t="s">
        <v>297</v>
      </c>
      <c r="H67" s="33">
        <v>16</v>
      </c>
      <c r="I67" s="33" t="s">
        <v>297</v>
      </c>
      <c r="J67" s="33">
        <v>0</v>
      </c>
      <c r="K67" s="33">
        <v>0</v>
      </c>
      <c r="L67" s="33" t="s">
        <v>297</v>
      </c>
      <c r="M67" s="34">
        <v>5.9</v>
      </c>
    </row>
    <row r="68" spans="1:13" ht="15.75">
      <c r="A68" s="31" t="s">
        <v>402</v>
      </c>
      <c r="B68" s="31" t="s">
        <v>403</v>
      </c>
      <c r="C68" s="54" t="s">
        <v>500</v>
      </c>
      <c r="D68" s="33">
        <v>5</v>
      </c>
      <c r="E68" s="33" t="s">
        <v>296</v>
      </c>
      <c r="F68" s="33">
        <v>0</v>
      </c>
      <c r="G68" s="33" t="s">
        <v>297</v>
      </c>
      <c r="H68" s="33">
        <v>3</v>
      </c>
      <c r="I68" s="33" t="s">
        <v>297</v>
      </c>
      <c r="J68" s="33">
        <v>0</v>
      </c>
      <c r="K68" s="33">
        <v>0</v>
      </c>
      <c r="L68" s="33" t="s">
        <v>296</v>
      </c>
      <c r="M68" s="34">
        <v>5.8</v>
      </c>
    </row>
    <row r="69" spans="1:13" ht="15.75">
      <c r="A69" s="31" t="s">
        <v>404</v>
      </c>
      <c r="B69" s="31" t="s">
        <v>405</v>
      </c>
      <c r="C69" s="54" t="s">
        <v>500</v>
      </c>
      <c r="D69" s="33">
        <v>101</v>
      </c>
      <c r="E69" s="33">
        <v>86</v>
      </c>
      <c r="F69" s="33">
        <v>0</v>
      </c>
      <c r="G69" s="33" t="s">
        <v>296</v>
      </c>
      <c r="H69" s="33" t="s">
        <v>296</v>
      </c>
      <c r="I69" s="33" t="s">
        <v>296</v>
      </c>
      <c r="J69" s="33">
        <v>0</v>
      </c>
      <c r="K69" s="33">
        <v>0</v>
      </c>
      <c r="L69" s="33" t="s">
        <v>296</v>
      </c>
      <c r="M69" s="34">
        <v>2.4</v>
      </c>
    </row>
    <row r="70" spans="1:13" ht="15.75">
      <c r="A70" s="31" t="s">
        <v>406</v>
      </c>
      <c r="B70" s="31" t="s">
        <v>407</v>
      </c>
      <c r="C70" s="54" t="s">
        <v>500</v>
      </c>
      <c r="D70" s="33" t="s">
        <v>399</v>
      </c>
      <c r="E70" s="33" t="s">
        <v>296</v>
      </c>
      <c r="F70" s="33">
        <v>0</v>
      </c>
      <c r="G70" s="33" t="s">
        <v>296</v>
      </c>
      <c r="H70" s="33" t="s">
        <v>296</v>
      </c>
      <c r="I70" s="33" t="s">
        <v>297</v>
      </c>
      <c r="J70" s="33" t="s">
        <v>297</v>
      </c>
      <c r="K70" s="33" t="s">
        <v>296</v>
      </c>
      <c r="L70" s="33" t="s">
        <v>296</v>
      </c>
      <c r="M70" s="34">
        <v>13.6</v>
      </c>
    </row>
    <row r="71" spans="1:13" ht="15.75">
      <c r="A71" s="31" t="s">
        <v>408</v>
      </c>
      <c r="B71" s="31" t="s">
        <v>409</v>
      </c>
      <c r="C71" s="54" t="s">
        <v>500</v>
      </c>
      <c r="D71" s="33">
        <v>209</v>
      </c>
      <c r="E71" s="33">
        <v>43</v>
      </c>
      <c r="F71" s="33" t="s">
        <v>296</v>
      </c>
      <c r="G71" s="33" t="s">
        <v>296</v>
      </c>
      <c r="H71" s="33">
        <v>100</v>
      </c>
      <c r="I71" s="33" t="s">
        <v>296</v>
      </c>
      <c r="J71" s="33" t="s">
        <v>399</v>
      </c>
      <c r="K71" s="33">
        <v>0</v>
      </c>
      <c r="L71" s="33" t="s">
        <v>399</v>
      </c>
      <c r="M71" s="34">
        <v>8.3</v>
      </c>
    </row>
    <row r="72" spans="1:13" ht="15.75">
      <c r="A72" s="31" t="s">
        <v>288</v>
      </c>
      <c r="B72" s="31" t="s">
        <v>261</v>
      </c>
      <c r="C72" s="31"/>
      <c r="D72" s="33">
        <v>2454</v>
      </c>
      <c r="E72" s="33">
        <v>444</v>
      </c>
      <c r="F72" s="33">
        <v>28</v>
      </c>
      <c r="G72" s="33">
        <v>18</v>
      </c>
      <c r="H72" s="33">
        <v>804</v>
      </c>
      <c r="I72" s="33">
        <v>27</v>
      </c>
      <c r="J72" s="33">
        <v>154</v>
      </c>
      <c r="K72" s="33">
        <v>21</v>
      </c>
      <c r="L72" s="33">
        <v>957</v>
      </c>
      <c r="M72" s="34">
        <v>5</v>
      </c>
    </row>
    <row r="75" ht="15.75">
      <c r="A75" s="40" t="s">
        <v>410</v>
      </c>
    </row>
    <row r="76" ht="15.75">
      <c r="A76" s="40" t="s">
        <v>411</v>
      </c>
    </row>
    <row r="77" ht="15.75">
      <c r="A77" s="40" t="s">
        <v>412</v>
      </c>
    </row>
    <row r="78" ht="15.75">
      <c r="A78" s="40" t="s">
        <v>413</v>
      </c>
    </row>
    <row r="79" ht="15.75">
      <c r="A79" s="40" t="s">
        <v>414</v>
      </c>
    </row>
    <row r="80" ht="15.75">
      <c r="A80" s="40" t="s">
        <v>415</v>
      </c>
    </row>
    <row r="81" ht="15.75">
      <c r="A81" s="40" t="s">
        <v>416</v>
      </c>
    </row>
    <row r="82" ht="15.75">
      <c r="A82" s="40" t="s">
        <v>417</v>
      </c>
    </row>
    <row r="83" ht="15.75">
      <c r="A83" s="40" t="s">
        <v>418</v>
      </c>
    </row>
    <row r="84" ht="15.75">
      <c r="A84" s="40" t="s">
        <v>419</v>
      </c>
    </row>
    <row r="85" ht="15.75">
      <c r="A85" s="40" t="s">
        <v>420</v>
      </c>
    </row>
    <row r="86" spans="1:15" ht="15.75">
      <c r="A86" s="31" t="s">
        <v>421</v>
      </c>
      <c r="O86" s="41"/>
    </row>
    <row r="87" spans="1:15" ht="15.75">
      <c r="A87" s="31" t="s">
        <v>422</v>
      </c>
      <c r="O87" s="41"/>
    </row>
    <row r="88" spans="1:15" ht="15.75">
      <c r="A88" s="31" t="s">
        <v>423</v>
      </c>
      <c r="O88" s="41"/>
    </row>
    <row r="89" spans="1:15" ht="15.75">
      <c r="A89" s="31" t="s">
        <v>424</v>
      </c>
      <c r="O89" s="41"/>
    </row>
    <row r="90" spans="1:15" ht="15.75">
      <c r="A90" s="31" t="s">
        <v>425</v>
      </c>
      <c r="O90" s="41"/>
    </row>
    <row r="91" spans="1:15" ht="15.75">
      <c r="A91" s="31" t="s">
        <v>426</v>
      </c>
      <c r="O91" s="41"/>
    </row>
    <row r="92" spans="1:15" ht="15.75">
      <c r="A92" s="31" t="s">
        <v>427</v>
      </c>
      <c r="O92" s="41"/>
    </row>
    <row r="93" spans="1:15" ht="15.75">
      <c r="A93" s="31" t="s">
        <v>428</v>
      </c>
      <c r="O93" s="41"/>
    </row>
    <row r="94" spans="1:15" ht="15.75">
      <c r="A94" s="31" t="s">
        <v>429</v>
      </c>
      <c r="O94" s="41"/>
    </row>
    <row r="95" ht="15.75">
      <c r="A95" s="23" t="s">
        <v>430</v>
      </c>
    </row>
    <row r="96" ht="15.75">
      <c r="A96" s="23" t="s">
        <v>431</v>
      </c>
    </row>
    <row r="97" ht="15.75">
      <c r="A97" s="23" t="s">
        <v>432</v>
      </c>
    </row>
    <row r="98" spans="1:15" ht="15.75">
      <c r="A98" s="31" t="s">
        <v>433</v>
      </c>
      <c r="O98" s="41"/>
    </row>
    <row r="99" spans="1:15" ht="15.75">
      <c r="A99" s="31" t="s">
        <v>434</v>
      </c>
      <c r="O99" s="41"/>
    </row>
    <row r="100" spans="1:15" ht="15.75">
      <c r="A100" s="31" t="s">
        <v>435</v>
      </c>
      <c r="O100" s="41"/>
    </row>
    <row r="101" spans="1:15" ht="15.75">
      <c r="A101" s="31" t="s">
        <v>436</v>
      </c>
      <c r="O101" s="41"/>
    </row>
    <row r="102" spans="1:15" ht="15.75">
      <c r="A102" s="31" t="s">
        <v>437</v>
      </c>
      <c r="O102" s="41"/>
    </row>
    <row r="103" ht="15.75">
      <c r="A103" s="23" t="s">
        <v>438</v>
      </c>
    </row>
    <row r="104" ht="15.75">
      <c r="A104" s="23" t="s">
        <v>439</v>
      </c>
    </row>
    <row r="105" ht="15.75">
      <c r="A105" s="23" t="s">
        <v>440</v>
      </c>
    </row>
    <row r="106" ht="15.75">
      <c r="A106" s="23" t="s">
        <v>441</v>
      </c>
    </row>
    <row r="107" ht="15.75">
      <c r="A107" s="23" t="s">
        <v>442</v>
      </c>
    </row>
    <row r="108" ht="15.75">
      <c r="A108" s="23" t="s">
        <v>443</v>
      </c>
    </row>
    <row r="109" ht="15.75">
      <c r="A109" s="23" t="s">
        <v>444</v>
      </c>
    </row>
    <row r="110" ht="15.75">
      <c r="A110" s="23" t="s">
        <v>445</v>
      </c>
    </row>
    <row r="111" ht="15.75">
      <c r="A111" s="23" t="s">
        <v>446</v>
      </c>
    </row>
    <row r="112" ht="15.75">
      <c r="A112" s="23" t="s">
        <v>447</v>
      </c>
    </row>
    <row r="113" ht="15.75">
      <c r="A113" s="23" t="s">
        <v>448</v>
      </c>
    </row>
    <row r="114" ht="15.75">
      <c r="A114" s="23" t="s">
        <v>449</v>
      </c>
    </row>
    <row r="115" ht="15.75">
      <c r="A115" s="23" t="s">
        <v>450</v>
      </c>
    </row>
    <row r="116" ht="15.75">
      <c r="A116" s="23" t="s">
        <v>451</v>
      </c>
    </row>
    <row r="117" ht="15.75">
      <c r="A117" s="23" t="s">
        <v>452</v>
      </c>
    </row>
    <row r="118" ht="15.75">
      <c r="A118" s="23" t="s">
        <v>453</v>
      </c>
    </row>
    <row r="119" ht="15.75">
      <c r="A119" s="23" t="s">
        <v>454</v>
      </c>
    </row>
    <row r="120" ht="15.75">
      <c r="A120" s="23" t="s">
        <v>455</v>
      </c>
    </row>
    <row r="121" ht="15.75">
      <c r="A121" s="23" t="s">
        <v>456</v>
      </c>
    </row>
    <row r="122" ht="15.75">
      <c r="A122" s="23" t="s">
        <v>457</v>
      </c>
    </row>
    <row r="123" ht="15.75">
      <c r="A123" s="23" t="s">
        <v>458</v>
      </c>
    </row>
    <row r="124" ht="15.75">
      <c r="A124" s="23" t="s">
        <v>459</v>
      </c>
    </row>
    <row r="125" ht="15.75">
      <c r="A125" s="23" t="s">
        <v>460</v>
      </c>
    </row>
    <row r="126" ht="15.75">
      <c r="A126" s="31"/>
    </row>
    <row r="127" ht="15.75">
      <c r="A127" s="31"/>
    </row>
    <row r="128" ht="15.75">
      <c r="A128" s="31"/>
    </row>
    <row r="129" spans="1:22" ht="15.75">
      <c r="A129" s="54" t="s">
        <v>496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U129" s="47" t="s">
        <v>494</v>
      </c>
      <c r="V129" s="47" t="s">
        <v>494</v>
      </c>
    </row>
    <row r="130" spans="1:22" ht="15.75">
      <c r="A130" s="31"/>
      <c r="B130" s="48" t="s">
        <v>473</v>
      </c>
      <c r="C130" s="47" t="s">
        <v>475</v>
      </c>
      <c r="D130" s="47" t="s">
        <v>476</v>
      </c>
      <c r="E130" s="47" t="s">
        <v>477</v>
      </c>
      <c r="F130" s="47" t="s">
        <v>478</v>
      </c>
      <c r="G130" s="47" t="s">
        <v>479</v>
      </c>
      <c r="H130" s="47" t="s">
        <v>480</v>
      </c>
      <c r="I130" s="47" t="s">
        <v>481</v>
      </c>
      <c r="J130" s="47" t="s">
        <v>482</v>
      </c>
      <c r="K130" s="47" t="s">
        <v>483</v>
      </c>
      <c r="L130" s="47" t="s">
        <v>484</v>
      </c>
      <c r="M130" s="51" t="s">
        <v>485</v>
      </c>
      <c r="N130" s="47" t="s">
        <v>486</v>
      </c>
      <c r="O130" s="47" t="s">
        <v>489</v>
      </c>
      <c r="P130" s="47" t="s">
        <v>488</v>
      </c>
      <c r="Q130" s="47" t="s">
        <v>490</v>
      </c>
      <c r="R130" s="47" t="s">
        <v>491</v>
      </c>
      <c r="S130" s="47" t="s">
        <v>492</v>
      </c>
      <c r="T130" s="47" t="s">
        <v>487</v>
      </c>
      <c r="U130" s="47" t="s">
        <v>493</v>
      </c>
      <c r="V130" s="47" t="s">
        <v>135</v>
      </c>
    </row>
    <row r="131" spans="1:21" ht="15.75">
      <c r="A131" s="31"/>
      <c r="B131" s="47" t="s">
        <v>461</v>
      </c>
      <c r="C131" s="47">
        <v>1998</v>
      </c>
      <c r="D131" s="23">
        <v>10.9</v>
      </c>
      <c r="E131" s="23">
        <v>434.4</v>
      </c>
      <c r="F131" s="23">
        <v>0.4</v>
      </c>
      <c r="G131" s="23">
        <v>0.8</v>
      </c>
      <c r="H131" s="23">
        <v>63.2</v>
      </c>
      <c r="I131" s="23">
        <v>124.1</v>
      </c>
      <c r="J131" s="23">
        <v>1.2</v>
      </c>
      <c r="K131" s="23">
        <v>0.7</v>
      </c>
      <c r="L131" s="23">
        <v>35.1</v>
      </c>
      <c r="M131" s="24">
        <v>5.2</v>
      </c>
      <c r="N131" s="23">
        <v>24.5</v>
      </c>
      <c r="O131" s="23">
        <v>255.2</v>
      </c>
      <c r="P131" s="23">
        <v>0</v>
      </c>
      <c r="Q131" s="23">
        <v>11.5</v>
      </c>
      <c r="R131" s="23">
        <v>1.8</v>
      </c>
      <c r="S131" s="23">
        <v>0.1</v>
      </c>
      <c r="T131" s="23">
        <v>0</v>
      </c>
      <c r="U131" s="23">
        <v>713.8</v>
      </c>
    </row>
    <row r="132" spans="1:22" ht="15.75">
      <c r="A132" s="31"/>
      <c r="B132" s="47" t="s">
        <v>465</v>
      </c>
      <c r="C132" s="47">
        <v>1998</v>
      </c>
      <c r="D132" s="23">
        <v>386.6</v>
      </c>
      <c r="E132" s="23">
        <v>157</v>
      </c>
      <c r="F132" s="23">
        <v>26.4</v>
      </c>
      <c r="G132" s="23">
        <v>1</v>
      </c>
      <c r="H132" s="23">
        <v>110.3</v>
      </c>
      <c r="I132" s="23">
        <v>49.2</v>
      </c>
      <c r="J132" s="23">
        <v>0.1</v>
      </c>
      <c r="K132" s="23">
        <v>4.9</v>
      </c>
      <c r="L132" s="23">
        <v>3.9</v>
      </c>
      <c r="M132" s="24">
        <v>274.5</v>
      </c>
      <c r="N132" s="23">
        <v>0.1</v>
      </c>
      <c r="O132" s="23">
        <v>9.8</v>
      </c>
      <c r="P132" s="23">
        <v>479.9</v>
      </c>
      <c r="Q132" s="23">
        <v>321.9</v>
      </c>
      <c r="R132" s="23">
        <v>116.3</v>
      </c>
      <c r="S132" s="23">
        <v>9.8</v>
      </c>
      <c r="T132" s="23">
        <v>4.1</v>
      </c>
      <c r="U132" s="23">
        <v>-267.1</v>
      </c>
      <c r="V132" s="50">
        <v>1208.5</v>
      </c>
    </row>
    <row r="133" spans="1:22" ht="15.75">
      <c r="A133" s="31"/>
      <c r="B133" s="47" t="s">
        <v>464</v>
      </c>
      <c r="C133" s="47">
        <v>1998</v>
      </c>
      <c r="D133" s="23">
        <v>64.5</v>
      </c>
      <c r="E133" s="50">
        <v>2109.5</v>
      </c>
      <c r="F133" s="23">
        <v>103.3</v>
      </c>
      <c r="G133" s="23">
        <v>2.9</v>
      </c>
      <c r="H133" s="23">
        <v>460.3</v>
      </c>
      <c r="I133" s="23">
        <v>597.5</v>
      </c>
      <c r="J133" s="23">
        <v>2.7</v>
      </c>
      <c r="K133" s="23">
        <v>39.5</v>
      </c>
      <c r="L133" s="23">
        <v>31.2</v>
      </c>
      <c r="M133" s="24">
        <v>1719.7</v>
      </c>
      <c r="N133" s="23">
        <v>114.9</v>
      </c>
      <c r="O133" s="23">
        <v>230.1</v>
      </c>
      <c r="P133" s="50">
        <v>3302.2</v>
      </c>
      <c r="Q133" s="23">
        <v>367.5</v>
      </c>
      <c r="R133" s="23">
        <v>534.3</v>
      </c>
      <c r="S133" s="23">
        <v>132.4</v>
      </c>
      <c r="T133" s="23">
        <v>329.4</v>
      </c>
      <c r="U133" s="50">
        <v>1098.4</v>
      </c>
      <c r="V133" s="50">
        <v>7942.4</v>
      </c>
    </row>
    <row r="134" spans="1:21" ht="15.75">
      <c r="A134" s="31"/>
      <c r="B134" s="47" t="s">
        <v>2</v>
      </c>
      <c r="C134" s="47">
        <v>1998</v>
      </c>
      <c r="D134" s="23">
        <v>355.3</v>
      </c>
      <c r="E134" s="23">
        <v>315.9</v>
      </c>
      <c r="F134" s="23">
        <v>31.5</v>
      </c>
      <c r="G134" s="23">
        <v>0.7</v>
      </c>
      <c r="H134" s="23">
        <v>91.6</v>
      </c>
      <c r="I134" s="23">
        <v>38.5</v>
      </c>
      <c r="J134" s="23">
        <v>0.2</v>
      </c>
      <c r="K134" s="23">
        <v>5.1</v>
      </c>
      <c r="L134" s="23">
        <v>4.1</v>
      </c>
      <c r="M134" s="24">
        <v>233.7</v>
      </c>
      <c r="N134" s="23">
        <v>10.6</v>
      </c>
      <c r="O134" s="23">
        <v>416.1</v>
      </c>
      <c r="P134" s="23">
        <v>0</v>
      </c>
      <c r="Q134" s="23">
        <v>15.6</v>
      </c>
      <c r="R134" s="23">
        <v>8.8</v>
      </c>
      <c r="S134" s="23">
        <v>0.7</v>
      </c>
      <c r="T134" s="23">
        <v>41.1</v>
      </c>
      <c r="U134" s="50">
        <v>1153.5</v>
      </c>
    </row>
    <row r="135" spans="1:21" ht="15.75">
      <c r="A135" s="31"/>
      <c r="B135" s="47" t="s">
        <v>463</v>
      </c>
      <c r="C135" s="47">
        <v>1998</v>
      </c>
      <c r="D135" s="23">
        <v>3.8</v>
      </c>
      <c r="E135" s="23">
        <v>2.8</v>
      </c>
      <c r="F135" s="23">
        <v>2.1</v>
      </c>
      <c r="G135" s="23">
        <v>0.5</v>
      </c>
      <c r="H135" s="23">
        <v>25.3</v>
      </c>
      <c r="I135" s="23">
        <v>56.6</v>
      </c>
      <c r="J135" s="23">
        <v>3.1</v>
      </c>
      <c r="K135" s="23">
        <v>0.6</v>
      </c>
      <c r="L135" s="23">
        <v>48.7</v>
      </c>
      <c r="M135" s="24">
        <v>69.3</v>
      </c>
      <c r="N135" s="23">
        <v>12.6</v>
      </c>
      <c r="O135" s="23">
        <v>218.9</v>
      </c>
      <c r="P135" s="23">
        <v>0</v>
      </c>
      <c r="Q135" s="23">
        <v>1.3</v>
      </c>
      <c r="R135" s="23">
        <v>13.3</v>
      </c>
      <c r="S135" s="23">
        <v>6.5</v>
      </c>
      <c r="T135" s="23">
        <v>0</v>
      </c>
      <c r="U135" s="23">
        <v>246.6</v>
      </c>
    </row>
    <row r="136" spans="1:22" ht="15.75">
      <c r="A136" s="31"/>
      <c r="B136" s="47" t="s">
        <v>472</v>
      </c>
      <c r="C136" s="47">
        <v>1998</v>
      </c>
      <c r="D136" s="23">
        <v>9</v>
      </c>
      <c r="E136" s="23">
        <v>70.1</v>
      </c>
      <c r="F136" s="23">
        <v>20.2</v>
      </c>
      <c r="G136" s="23">
        <v>0.3</v>
      </c>
      <c r="H136" s="23">
        <v>49.6</v>
      </c>
      <c r="I136" s="23">
        <v>4.1</v>
      </c>
      <c r="J136" s="23">
        <v>0.1</v>
      </c>
      <c r="K136" s="23">
        <v>1.5</v>
      </c>
      <c r="L136" s="23">
        <v>1.2</v>
      </c>
      <c r="M136" s="24">
        <v>79.7</v>
      </c>
      <c r="N136" s="23" t="s">
        <v>474</v>
      </c>
      <c r="O136" s="23">
        <v>0.1</v>
      </c>
      <c r="P136" s="23">
        <v>156.8</v>
      </c>
      <c r="Q136" s="23">
        <v>0</v>
      </c>
      <c r="R136" s="23">
        <v>134.3</v>
      </c>
      <c r="S136" s="23">
        <v>23.7</v>
      </c>
      <c r="T136" s="23">
        <v>0.6</v>
      </c>
      <c r="U136" s="23">
        <v>97.1</v>
      </c>
      <c r="V136" s="23">
        <v>492</v>
      </c>
    </row>
    <row r="137" spans="1:21" ht="15.75">
      <c r="A137" s="31"/>
      <c r="B137" s="47" t="s">
        <v>471</v>
      </c>
      <c r="C137" s="47">
        <v>1998</v>
      </c>
      <c r="D137" s="23">
        <v>181</v>
      </c>
      <c r="E137" s="23">
        <v>61.4</v>
      </c>
      <c r="F137" s="23">
        <v>10.6</v>
      </c>
      <c r="G137" s="23">
        <v>0.5</v>
      </c>
      <c r="H137" s="23">
        <v>50</v>
      </c>
      <c r="I137" s="23">
        <v>4.5</v>
      </c>
      <c r="J137" s="23">
        <v>1</v>
      </c>
      <c r="K137" s="23">
        <v>1.6</v>
      </c>
      <c r="L137" s="23">
        <v>60.4</v>
      </c>
      <c r="M137" s="24">
        <v>0.7</v>
      </c>
      <c r="N137" s="23">
        <v>31.9</v>
      </c>
      <c r="O137" s="23">
        <v>161.2</v>
      </c>
      <c r="P137" s="23">
        <v>0</v>
      </c>
      <c r="Q137" s="23">
        <v>115.2</v>
      </c>
      <c r="R137" s="23">
        <v>12.5</v>
      </c>
      <c r="S137" s="23">
        <v>0.1</v>
      </c>
      <c r="T137" s="23">
        <v>-150.5</v>
      </c>
      <c r="U137" s="23">
        <v>381</v>
      </c>
    </row>
    <row r="138" spans="1:22" ht="15.75">
      <c r="A138" s="31"/>
      <c r="B138" s="47" t="s">
        <v>462</v>
      </c>
      <c r="C138" s="47">
        <v>1998</v>
      </c>
      <c r="D138" s="23">
        <v>183.2</v>
      </c>
      <c r="E138" s="23">
        <v>149.7</v>
      </c>
      <c r="F138" s="23">
        <v>9.2</v>
      </c>
      <c r="G138" s="23">
        <v>0.3</v>
      </c>
      <c r="H138" s="23">
        <v>53.2</v>
      </c>
      <c r="I138" s="23">
        <v>38.1</v>
      </c>
      <c r="J138" s="23">
        <v>0.1</v>
      </c>
      <c r="K138" s="23">
        <v>3.3</v>
      </c>
      <c r="L138" s="23">
        <v>0.7</v>
      </c>
      <c r="M138" s="24">
        <v>115</v>
      </c>
      <c r="N138" s="23">
        <v>0.9</v>
      </c>
      <c r="O138" s="23">
        <v>0.6</v>
      </c>
      <c r="P138" s="23">
        <v>221.5</v>
      </c>
      <c r="Q138" s="23">
        <v>0</v>
      </c>
      <c r="R138" s="23">
        <v>32.8</v>
      </c>
      <c r="S138" s="23">
        <v>3.6</v>
      </c>
      <c r="T138" s="23">
        <v>33.1</v>
      </c>
      <c r="U138" s="23">
        <v>-12.6</v>
      </c>
      <c r="V138" s="23">
        <v>611.2</v>
      </c>
    </row>
    <row r="139" spans="1:22" ht="15.75">
      <c r="A139" s="31"/>
      <c r="B139" s="47" t="s">
        <v>466</v>
      </c>
      <c r="C139" s="47">
        <v>1998</v>
      </c>
      <c r="D139" s="23">
        <v>290.2</v>
      </c>
      <c r="E139" s="23">
        <v>235.1</v>
      </c>
      <c r="F139" s="23">
        <v>13.6</v>
      </c>
      <c r="G139" s="23">
        <v>0.3</v>
      </c>
      <c r="H139" s="23">
        <v>64.3</v>
      </c>
      <c r="I139" s="23">
        <v>12.5</v>
      </c>
      <c r="J139" s="23">
        <v>0.1</v>
      </c>
      <c r="K139" s="23">
        <v>10.1</v>
      </c>
      <c r="L139" s="23">
        <v>2.1</v>
      </c>
      <c r="M139" s="24">
        <v>114.2</v>
      </c>
      <c r="N139" s="23">
        <v>0.9</v>
      </c>
      <c r="O139" s="23">
        <v>24.9</v>
      </c>
      <c r="P139" s="23">
        <v>243.1</v>
      </c>
      <c r="Q139" s="23">
        <v>0</v>
      </c>
      <c r="R139" s="23">
        <v>2.4</v>
      </c>
      <c r="S139" s="23">
        <v>3.8</v>
      </c>
      <c r="T139" s="23">
        <v>0.7</v>
      </c>
      <c r="U139" s="23">
        <v>-140.5</v>
      </c>
      <c r="V139" s="23">
        <v>634.9</v>
      </c>
    </row>
    <row r="140" spans="1:22" ht="15.75">
      <c r="A140" s="31"/>
      <c r="B140" s="47" t="s">
        <v>467</v>
      </c>
      <c r="C140" s="47">
        <v>1998</v>
      </c>
      <c r="D140" s="23">
        <v>36.1</v>
      </c>
      <c r="E140" s="23">
        <v>214.3</v>
      </c>
      <c r="F140" s="23">
        <v>27.8</v>
      </c>
      <c r="G140" s="23">
        <v>0.8</v>
      </c>
      <c r="H140" s="23">
        <v>92.9</v>
      </c>
      <c r="I140" s="23">
        <v>33.2</v>
      </c>
      <c r="J140" s="23">
        <v>0.8</v>
      </c>
      <c r="K140" s="23">
        <v>2.8</v>
      </c>
      <c r="L140" s="23">
        <v>4.8</v>
      </c>
      <c r="M140" s="24">
        <v>189.5</v>
      </c>
      <c r="N140" s="23">
        <v>25.9</v>
      </c>
      <c r="O140" s="23">
        <v>20.6</v>
      </c>
      <c r="P140" s="23">
        <v>399</v>
      </c>
      <c r="Q140" s="23">
        <v>0</v>
      </c>
      <c r="R140" s="23">
        <v>417.6</v>
      </c>
      <c r="S140" s="23">
        <v>26.8</v>
      </c>
      <c r="T140" s="23">
        <v>1.4</v>
      </c>
      <c r="U140" s="23">
        <v>-8.2</v>
      </c>
      <c r="V140" s="50">
        <v>1088.3</v>
      </c>
    </row>
    <row r="141" spans="1:22" ht="15.75">
      <c r="A141" s="31"/>
      <c r="B141" s="47" t="s">
        <v>468</v>
      </c>
      <c r="C141" s="47">
        <v>1998</v>
      </c>
      <c r="D141" s="23">
        <v>380</v>
      </c>
      <c r="E141" s="23">
        <v>177.4</v>
      </c>
      <c r="F141" s="23">
        <v>16.3</v>
      </c>
      <c r="G141" s="23">
        <v>0.3</v>
      </c>
      <c r="H141" s="23">
        <v>65.2</v>
      </c>
      <c r="I141" s="23">
        <v>36.1</v>
      </c>
      <c r="J141" s="23">
        <v>0.1</v>
      </c>
      <c r="K141" s="23">
        <v>1.6</v>
      </c>
      <c r="L141" s="23">
        <v>1.9</v>
      </c>
      <c r="M141" s="24">
        <v>118.5</v>
      </c>
      <c r="N141" s="23">
        <v>0.6</v>
      </c>
      <c r="O141" s="23">
        <v>15.6</v>
      </c>
      <c r="P141" s="23">
        <v>256.1</v>
      </c>
      <c r="Q141" s="23">
        <v>0</v>
      </c>
      <c r="R141" s="23">
        <v>13.6</v>
      </c>
      <c r="S141" s="23">
        <v>3.6</v>
      </c>
      <c r="T141" s="23">
        <v>3.9</v>
      </c>
      <c r="U141" s="23">
        <v>-138.5</v>
      </c>
      <c r="V141" s="23">
        <v>696.1</v>
      </c>
    </row>
    <row r="142" spans="1:22" ht="15.75">
      <c r="A142" s="31"/>
      <c r="B142" s="49" t="s">
        <v>469</v>
      </c>
      <c r="C142" s="47">
        <v>1998</v>
      </c>
      <c r="D142" s="42">
        <v>103.4</v>
      </c>
      <c r="E142" s="42">
        <v>275</v>
      </c>
      <c r="F142" s="42">
        <v>27.1</v>
      </c>
      <c r="G142" s="42">
        <v>1.8</v>
      </c>
      <c r="H142" s="42">
        <v>124.5</v>
      </c>
      <c r="I142" s="43">
        <v>123.9</v>
      </c>
      <c r="J142" s="42">
        <v>1</v>
      </c>
      <c r="K142" s="42">
        <v>17</v>
      </c>
      <c r="L142" s="43">
        <v>4.5</v>
      </c>
      <c r="M142" s="44">
        <v>322.3</v>
      </c>
      <c r="N142" s="41">
        <v>64.4</v>
      </c>
      <c r="O142" s="23">
        <v>179</v>
      </c>
      <c r="P142" s="23">
        <v>865.6</v>
      </c>
      <c r="Q142" s="23">
        <v>73.5</v>
      </c>
      <c r="R142" s="23">
        <v>827</v>
      </c>
      <c r="S142" s="23">
        <v>76</v>
      </c>
      <c r="T142" s="23">
        <v>0.7</v>
      </c>
      <c r="U142" s="23">
        <v>-86.6</v>
      </c>
      <c r="V142" s="50">
        <v>2158.9</v>
      </c>
    </row>
    <row r="143" spans="1:21" ht="15.75">
      <c r="A143" s="31"/>
      <c r="B143" s="49" t="s">
        <v>470</v>
      </c>
      <c r="C143" s="47">
        <v>1998</v>
      </c>
      <c r="D143" s="43">
        <v>514.3</v>
      </c>
      <c r="E143" s="42">
        <v>116.5</v>
      </c>
      <c r="F143" s="42">
        <v>5.7</v>
      </c>
      <c r="G143" s="43">
        <v>0.8</v>
      </c>
      <c r="H143" s="42">
        <v>70.4</v>
      </c>
      <c r="I143" s="43">
        <v>0.7</v>
      </c>
      <c r="J143" s="42">
        <v>0.1</v>
      </c>
      <c r="K143" s="42">
        <v>0.9</v>
      </c>
      <c r="L143" s="43">
        <v>1.3</v>
      </c>
      <c r="M143" s="44">
        <v>41.1</v>
      </c>
      <c r="N143" s="41">
        <v>14.5</v>
      </c>
      <c r="O143" s="23">
        <v>135.5</v>
      </c>
      <c r="P143" s="23">
        <v>0</v>
      </c>
      <c r="Q143" s="23">
        <v>13.9</v>
      </c>
      <c r="R143" s="23">
        <v>1</v>
      </c>
      <c r="S143" s="23">
        <v>0.7</v>
      </c>
      <c r="T143" s="23">
        <v>-362</v>
      </c>
      <c r="U143" s="23">
        <v>419.9</v>
      </c>
    </row>
    <row r="144" spans="1:14" ht="15.75">
      <c r="A144" s="31"/>
      <c r="B144" s="55" t="s">
        <v>497</v>
      </c>
      <c r="C144" s="55"/>
      <c r="D144" s="56"/>
      <c r="E144" s="57"/>
      <c r="F144" s="56"/>
      <c r="G144" s="56"/>
      <c r="H144" s="56">
        <f>SUM(H131:H143)</f>
        <v>1320.8000000000002</v>
      </c>
      <c r="I144" s="56"/>
      <c r="J144" s="57"/>
      <c r="K144" s="56">
        <f>SUM(K131:K143)</f>
        <v>89.6</v>
      </c>
      <c r="L144" s="56"/>
      <c r="M144" s="58"/>
      <c r="N144" s="56">
        <f>SUM(N131:N143)</f>
        <v>301.8</v>
      </c>
    </row>
    <row r="145" spans="1:14" ht="15.75">
      <c r="A145" s="31"/>
      <c r="B145" s="25"/>
      <c r="C145" s="25"/>
      <c r="D145" s="42"/>
      <c r="E145" s="42"/>
      <c r="F145" s="43"/>
      <c r="G145" s="43"/>
      <c r="H145" s="53"/>
      <c r="I145" s="43"/>
      <c r="J145" s="42"/>
      <c r="K145" s="42"/>
      <c r="L145" s="42"/>
      <c r="M145" s="44"/>
      <c r="N145" s="53"/>
    </row>
    <row r="146" spans="1:14" ht="15.75">
      <c r="A146" s="52"/>
      <c r="B146" s="25"/>
      <c r="C146" s="25"/>
      <c r="D146" s="42"/>
      <c r="E146" s="42"/>
      <c r="F146" s="42"/>
      <c r="G146" s="43"/>
      <c r="H146" s="42"/>
      <c r="I146" s="43"/>
      <c r="J146" s="42"/>
      <c r="K146" s="42"/>
      <c r="L146" s="42"/>
      <c r="M146" s="44"/>
      <c r="N146" s="41"/>
    </row>
    <row r="147" spans="1:14" ht="15.75">
      <c r="A147" s="31"/>
      <c r="B147" s="25"/>
      <c r="C147" s="25"/>
      <c r="D147" s="42"/>
      <c r="E147" s="42"/>
      <c r="F147" s="43"/>
      <c r="G147" s="43"/>
      <c r="H147" s="42"/>
      <c r="I147" s="43"/>
      <c r="J147" s="42"/>
      <c r="K147" s="42"/>
      <c r="L147" s="43"/>
      <c r="M147" s="44"/>
      <c r="N147" s="41"/>
    </row>
    <row r="148" spans="1:14" ht="15.75">
      <c r="A148" s="31"/>
      <c r="B148" s="25"/>
      <c r="C148" s="25"/>
      <c r="D148" s="42"/>
      <c r="E148" s="42"/>
      <c r="F148" s="42"/>
      <c r="G148" s="43"/>
      <c r="H148" s="42"/>
      <c r="I148" s="43"/>
      <c r="J148" s="42"/>
      <c r="K148" s="42"/>
      <c r="L148" s="42"/>
      <c r="M148" s="44"/>
      <c r="N148" s="41"/>
    </row>
    <row r="149" spans="1:14" ht="15.75">
      <c r="A149" s="31"/>
      <c r="B149" s="25"/>
      <c r="C149" s="25"/>
      <c r="D149" s="43"/>
      <c r="E149" s="42"/>
      <c r="F149" s="42"/>
      <c r="G149" s="43"/>
      <c r="H149" s="42"/>
      <c r="I149" s="43"/>
      <c r="J149" s="42"/>
      <c r="K149" s="42"/>
      <c r="L149" s="43"/>
      <c r="M149" s="44"/>
      <c r="N149" s="41"/>
    </row>
    <row r="150" spans="1:14" ht="15.75">
      <c r="A150" s="31"/>
      <c r="B150" s="25"/>
      <c r="C150" s="25"/>
      <c r="D150" s="43"/>
      <c r="E150" s="42"/>
      <c r="F150" s="42"/>
      <c r="G150" s="43"/>
      <c r="H150" s="42"/>
      <c r="I150" s="43"/>
      <c r="J150" s="42"/>
      <c r="K150" s="42"/>
      <c r="L150" s="43"/>
      <c r="M150" s="44"/>
      <c r="N150" s="41"/>
    </row>
    <row r="151" spans="1:14" ht="15.75">
      <c r="A151" s="31"/>
      <c r="B151" s="25"/>
      <c r="C151" s="25"/>
      <c r="D151" s="42"/>
      <c r="E151" s="42"/>
      <c r="F151" s="43"/>
      <c r="G151" s="43"/>
      <c r="H151" s="43"/>
      <c r="I151" s="43"/>
      <c r="J151" s="42"/>
      <c r="K151" s="42"/>
      <c r="L151" s="43"/>
      <c r="M151" s="44"/>
      <c r="N151" s="41"/>
    </row>
    <row r="152" spans="1:14" ht="15.75">
      <c r="A152" s="31"/>
      <c r="B152" s="25"/>
      <c r="C152" s="25"/>
      <c r="D152" s="43"/>
      <c r="E152" s="43"/>
      <c r="F152" s="42"/>
      <c r="G152" s="42"/>
      <c r="H152" s="43"/>
      <c r="I152" s="42"/>
      <c r="J152" s="42"/>
      <c r="K152" s="42"/>
      <c r="L152" s="42"/>
      <c r="M152" s="44"/>
      <c r="N152" s="41"/>
    </row>
    <row r="153" spans="1:14" ht="15.75">
      <c r="A153" s="31"/>
      <c r="B153" s="25"/>
      <c r="C153" s="25"/>
      <c r="D153" s="43"/>
      <c r="E153" s="42"/>
      <c r="F153" s="43"/>
      <c r="G153" s="43"/>
      <c r="H153" s="42"/>
      <c r="I153" s="42"/>
      <c r="J153" s="42"/>
      <c r="K153" s="42"/>
      <c r="L153" s="43"/>
      <c r="M153" s="44"/>
      <c r="N153" s="41"/>
    </row>
    <row r="154" spans="1:14" ht="15.75">
      <c r="A154" s="31"/>
      <c r="B154" s="25"/>
      <c r="C154" s="25"/>
      <c r="D154" s="43"/>
      <c r="E154" s="43"/>
      <c r="F154" s="42"/>
      <c r="G154" s="43"/>
      <c r="H154" s="43"/>
      <c r="I154" s="43"/>
      <c r="J154" s="42"/>
      <c r="K154" s="42"/>
      <c r="L154" s="43"/>
      <c r="M154" s="44"/>
      <c r="N154" s="41"/>
    </row>
    <row r="155" spans="1:14" ht="15.75">
      <c r="A155" s="31"/>
      <c r="B155" s="25"/>
      <c r="C155" s="25"/>
      <c r="D155" s="42"/>
      <c r="E155" s="42"/>
      <c r="F155" s="43"/>
      <c r="G155" s="43"/>
      <c r="H155" s="42"/>
      <c r="I155" s="43"/>
      <c r="J155" s="43"/>
      <c r="K155" s="42"/>
      <c r="L155" s="43"/>
      <c r="M155" s="44"/>
      <c r="N155" s="41"/>
    </row>
    <row r="156" spans="1:14" ht="15.75">
      <c r="A156" s="31"/>
      <c r="B156" s="25"/>
      <c r="C156" s="25"/>
      <c r="D156" s="43"/>
      <c r="E156" s="42"/>
      <c r="F156" s="43"/>
      <c r="G156" s="42"/>
      <c r="H156" s="42"/>
      <c r="I156" s="43"/>
      <c r="J156" s="42"/>
      <c r="K156" s="42"/>
      <c r="L156" s="43"/>
      <c r="M156" s="44"/>
      <c r="N156" s="41"/>
    </row>
    <row r="157" spans="1:14" ht="15.75">
      <c r="A157" s="31"/>
      <c r="B157" s="25"/>
      <c r="C157" s="25"/>
      <c r="D157" s="43"/>
      <c r="E157" s="43"/>
      <c r="F157" s="42"/>
      <c r="G157" s="43"/>
      <c r="H157" s="42"/>
      <c r="I157" s="42"/>
      <c r="J157" s="43"/>
      <c r="K157" s="42"/>
      <c r="L157" s="43"/>
      <c r="M157" s="44"/>
      <c r="N157" s="41"/>
    </row>
    <row r="158" spans="1:14" ht="15.75">
      <c r="A158" s="31"/>
      <c r="B158" s="25"/>
      <c r="C158" s="25"/>
      <c r="D158" s="42"/>
      <c r="E158" s="42"/>
      <c r="F158" s="43"/>
      <c r="G158" s="43"/>
      <c r="H158" s="42"/>
      <c r="I158" s="43"/>
      <c r="J158" s="43"/>
      <c r="K158" s="42"/>
      <c r="L158" s="43"/>
      <c r="M158" s="44"/>
      <c r="N158" s="41"/>
    </row>
    <row r="159" spans="1:14" ht="15.75">
      <c r="A159" s="31"/>
      <c r="B159" s="25"/>
      <c r="C159" s="25"/>
      <c r="D159" s="43"/>
      <c r="E159" s="42"/>
      <c r="F159" s="43"/>
      <c r="G159" s="43"/>
      <c r="H159" s="43"/>
      <c r="I159" s="42"/>
      <c r="J159" s="42"/>
      <c r="K159" s="43"/>
      <c r="L159" s="43"/>
      <c r="M159" s="44"/>
      <c r="N159" s="41"/>
    </row>
    <row r="160" spans="1:14" ht="15.75">
      <c r="A160" s="31"/>
      <c r="B160" s="25"/>
      <c r="C160" s="25"/>
      <c r="D160" s="43"/>
      <c r="E160" s="42"/>
      <c r="F160" s="43"/>
      <c r="G160" s="43"/>
      <c r="H160" s="43"/>
      <c r="I160" s="42"/>
      <c r="J160" s="42"/>
      <c r="K160" s="42"/>
      <c r="L160" s="43"/>
      <c r="M160" s="44"/>
      <c r="N160" s="41"/>
    </row>
    <row r="161" spans="1:14" ht="15.75">
      <c r="A161" s="31"/>
      <c r="B161" s="25"/>
      <c r="C161" s="25"/>
      <c r="D161" s="43"/>
      <c r="E161" s="43"/>
      <c r="F161" s="42"/>
      <c r="G161" s="42"/>
      <c r="H161" s="42"/>
      <c r="I161" s="42"/>
      <c r="J161" s="42"/>
      <c r="K161" s="42"/>
      <c r="L161" s="42"/>
      <c r="M161" s="44"/>
      <c r="N161" s="41"/>
    </row>
    <row r="162" spans="1:14" ht="15.75">
      <c r="A162" s="31"/>
      <c r="B162" s="25"/>
      <c r="C162" s="25"/>
      <c r="D162" s="43"/>
      <c r="E162" s="42"/>
      <c r="F162" s="42"/>
      <c r="G162" s="43"/>
      <c r="H162" s="42"/>
      <c r="I162" s="43"/>
      <c r="J162" s="42"/>
      <c r="K162" s="42"/>
      <c r="L162" s="43"/>
      <c r="M162" s="44"/>
      <c r="N162" s="41"/>
    </row>
    <row r="163" spans="1:14" ht="15.75">
      <c r="A163" s="31"/>
      <c r="B163" s="25"/>
      <c r="C163" s="25"/>
      <c r="D163" s="42"/>
      <c r="E163" s="42"/>
      <c r="F163" s="42"/>
      <c r="G163" s="42"/>
      <c r="H163" s="42"/>
      <c r="I163" s="42"/>
      <c r="J163" s="42"/>
      <c r="K163" s="42"/>
      <c r="L163" s="43"/>
      <c r="M163" s="44"/>
      <c r="N163" s="41"/>
    </row>
    <row r="164" spans="1:14" ht="15.75">
      <c r="A164" s="31"/>
      <c r="B164" s="25"/>
      <c r="C164" s="25"/>
      <c r="D164" s="43"/>
      <c r="E164" s="42"/>
      <c r="F164" s="43"/>
      <c r="G164" s="42"/>
      <c r="H164" s="42"/>
      <c r="I164" s="42"/>
      <c r="J164" s="42"/>
      <c r="K164" s="42"/>
      <c r="L164" s="43"/>
      <c r="M164" s="44"/>
      <c r="N164" s="41"/>
    </row>
    <row r="165" spans="1:14" ht="15.75">
      <c r="A165" s="31"/>
      <c r="B165" s="25"/>
      <c r="C165" s="25"/>
      <c r="D165" s="42"/>
      <c r="E165" s="42"/>
      <c r="F165" s="42"/>
      <c r="G165" s="43"/>
      <c r="H165" s="42"/>
      <c r="I165" s="43"/>
      <c r="J165" s="42"/>
      <c r="K165" s="42"/>
      <c r="L165" s="43"/>
      <c r="M165" s="44"/>
      <c r="N165" s="41"/>
    </row>
    <row r="166" spans="1:14" ht="15.75">
      <c r="A166" s="31"/>
      <c r="B166" s="25"/>
      <c r="C166" s="25"/>
      <c r="D166" s="42"/>
      <c r="E166" s="42"/>
      <c r="F166" s="42"/>
      <c r="G166" s="42"/>
      <c r="H166" s="42"/>
      <c r="I166" s="43"/>
      <c r="J166" s="42"/>
      <c r="K166" s="42"/>
      <c r="L166" s="43"/>
      <c r="M166" s="44"/>
      <c r="N166" s="41"/>
    </row>
    <row r="167" spans="1:14" ht="15.75">
      <c r="A167" s="31"/>
      <c r="B167" s="25"/>
      <c r="C167" s="25"/>
      <c r="D167" s="42"/>
      <c r="E167" s="42"/>
      <c r="F167" s="42"/>
      <c r="G167" s="43"/>
      <c r="H167" s="43"/>
      <c r="I167" s="43"/>
      <c r="J167" s="42"/>
      <c r="K167" s="42"/>
      <c r="L167" s="43"/>
      <c r="M167" s="44"/>
      <c r="N167" s="41"/>
    </row>
    <row r="168" spans="1:14" ht="15.75">
      <c r="A168" s="31"/>
      <c r="B168" s="25"/>
      <c r="C168" s="25"/>
      <c r="D168" s="42"/>
      <c r="E168" s="42"/>
      <c r="F168" s="42"/>
      <c r="G168" s="42"/>
      <c r="H168" s="42"/>
      <c r="I168" s="43"/>
      <c r="J168" s="42"/>
      <c r="K168" s="43"/>
      <c r="L168" s="42"/>
      <c r="M168" s="44"/>
      <c r="N168" s="41"/>
    </row>
    <row r="169" spans="4:14" ht="15.75">
      <c r="D169" s="42"/>
      <c r="E169" s="42"/>
      <c r="F169" s="42"/>
      <c r="G169" s="42"/>
      <c r="H169" s="42"/>
      <c r="I169" s="42"/>
      <c r="J169" s="42"/>
      <c r="K169" s="42"/>
      <c r="L169" s="42"/>
      <c r="M169" s="44"/>
      <c r="N169" s="41"/>
    </row>
    <row r="170" spans="1:14" ht="15.75">
      <c r="A170" s="31"/>
      <c r="B170" s="25"/>
      <c r="C170" s="25"/>
      <c r="D170" s="45"/>
      <c r="E170" s="42"/>
      <c r="F170" s="42"/>
      <c r="G170" s="42"/>
      <c r="H170" s="42"/>
      <c r="I170" s="42"/>
      <c r="J170" s="42"/>
      <c r="K170" s="42"/>
      <c r="L170" s="42"/>
      <c r="M170" s="44"/>
      <c r="N170" s="41"/>
    </row>
    <row r="171" spans="4:14" ht="15.75">
      <c r="D171" s="42"/>
      <c r="E171" s="42"/>
      <c r="F171" s="42"/>
      <c r="G171" s="42"/>
      <c r="H171" s="42"/>
      <c r="I171" s="42"/>
      <c r="J171" s="42"/>
      <c r="K171" s="42"/>
      <c r="L171" s="42"/>
      <c r="M171" s="44"/>
      <c r="N171" s="41"/>
    </row>
    <row r="172" spans="1:14" ht="15.75">
      <c r="A172" s="31"/>
      <c r="B172" s="25"/>
      <c r="C172" s="25"/>
      <c r="D172" s="41"/>
      <c r="E172" s="41"/>
      <c r="F172" s="41"/>
      <c r="G172" s="41"/>
      <c r="H172" s="41"/>
      <c r="I172" s="41"/>
      <c r="J172" s="41"/>
      <c r="K172" s="41"/>
      <c r="L172" s="41"/>
      <c r="M172" s="44"/>
      <c r="N172" s="41"/>
    </row>
    <row r="173" spans="1:14" ht="15.75">
      <c r="A173" s="31"/>
      <c r="B173" s="25"/>
      <c r="C173" s="25"/>
      <c r="D173" s="42"/>
      <c r="E173" s="42"/>
      <c r="F173" s="42"/>
      <c r="G173" s="42"/>
      <c r="H173" s="42"/>
      <c r="I173" s="42"/>
      <c r="J173" s="42"/>
      <c r="K173" s="42"/>
      <c r="L173" s="42"/>
      <c r="M173" s="44"/>
      <c r="N173" s="41"/>
    </row>
    <row r="174" spans="1:14" ht="15.75">
      <c r="A174" s="31"/>
      <c r="B174" s="25"/>
      <c r="C174" s="25"/>
      <c r="D174" s="42"/>
      <c r="E174" s="42"/>
      <c r="F174" s="42"/>
      <c r="G174" s="43"/>
      <c r="H174" s="42"/>
      <c r="I174" s="42"/>
      <c r="J174" s="43"/>
      <c r="K174" s="42"/>
      <c r="L174" s="42"/>
      <c r="M174" s="44"/>
      <c r="N174" s="41"/>
    </row>
    <row r="175" spans="1:14" ht="15.75">
      <c r="A175" s="31"/>
      <c r="B175" s="25"/>
      <c r="C175" s="25"/>
      <c r="D175" s="43"/>
      <c r="E175" s="43"/>
      <c r="F175" s="42"/>
      <c r="G175" s="43"/>
      <c r="H175" s="43"/>
      <c r="I175" s="43"/>
      <c r="J175" s="42"/>
      <c r="K175" s="42"/>
      <c r="L175" s="43"/>
      <c r="M175" s="44"/>
      <c r="N175" s="41"/>
    </row>
    <row r="176" spans="1:14" ht="15.75">
      <c r="A176" s="31"/>
      <c r="B176" s="25"/>
      <c r="C176" s="25"/>
      <c r="D176" s="42"/>
      <c r="E176" s="42"/>
      <c r="F176" s="42"/>
      <c r="G176" s="43"/>
      <c r="H176" s="42"/>
      <c r="I176" s="43"/>
      <c r="J176" s="43"/>
      <c r="K176" s="42"/>
      <c r="L176" s="43"/>
      <c r="M176" s="44"/>
      <c r="N176" s="41"/>
    </row>
    <row r="177" spans="1:14" ht="15.75">
      <c r="A177" s="31"/>
      <c r="B177" s="25"/>
      <c r="C177" s="25"/>
      <c r="D177" s="42"/>
      <c r="E177" s="42"/>
      <c r="F177" s="43"/>
      <c r="G177" s="42"/>
      <c r="H177" s="42"/>
      <c r="I177" s="43"/>
      <c r="J177" s="42"/>
      <c r="K177" s="42"/>
      <c r="L177" s="43"/>
      <c r="M177" s="44"/>
      <c r="N177" s="41"/>
    </row>
    <row r="178" spans="1:14" ht="15.75">
      <c r="A178" s="31"/>
      <c r="B178" s="25"/>
      <c r="C178" s="25"/>
      <c r="D178" s="42"/>
      <c r="E178" s="42"/>
      <c r="F178" s="43"/>
      <c r="G178" s="43"/>
      <c r="H178" s="42"/>
      <c r="I178" s="43"/>
      <c r="J178" s="42"/>
      <c r="K178" s="42"/>
      <c r="L178" s="42"/>
      <c r="M178" s="44"/>
      <c r="N178" s="41"/>
    </row>
    <row r="179" spans="1:14" ht="15.75">
      <c r="A179" s="31"/>
      <c r="B179" s="25"/>
      <c r="C179" s="25"/>
      <c r="D179" s="42"/>
      <c r="E179" s="42"/>
      <c r="F179" s="43"/>
      <c r="G179" s="43"/>
      <c r="H179" s="43"/>
      <c r="I179" s="42"/>
      <c r="J179" s="42"/>
      <c r="K179" s="42"/>
      <c r="L179" s="42"/>
      <c r="M179" s="44"/>
      <c r="N179" s="41"/>
    </row>
    <row r="180" spans="1:14" ht="15.75">
      <c r="A180" s="31"/>
      <c r="B180" s="25"/>
      <c r="C180" s="25"/>
      <c r="D180" s="43"/>
      <c r="E180" s="42"/>
      <c r="F180" s="42"/>
      <c r="G180" s="43"/>
      <c r="H180" s="42"/>
      <c r="I180" s="43"/>
      <c r="J180" s="42"/>
      <c r="K180" s="42"/>
      <c r="L180" s="43"/>
      <c r="M180" s="44"/>
      <c r="N180" s="41"/>
    </row>
    <row r="181" spans="1:14" ht="15.75">
      <c r="A181" s="31"/>
      <c r="B181" s="25"/>
      <c r="C181" s="25"/>
      <c r="D181" s="42"/>
      <c r="E181" s="42"/>
      <c r="F181" s="42"/>
      <c r="G181" s="43"/>
      <c r="H181" s="42"/>
      <c r="I181" s="43"/>
      <c r="J181" s="42"/>
      <c r="K181" s="42"/>
      <c r="L181" s="43"/>
      <c r="M181" s="44"/>
      <c r="N181" s="41"/>
    </row>
    <row r="182" spans="1:14" ht="15.75">
      <c r="A182" s="31"/>
      <c r="B182" s="25"/>
      <c r="C182" s="25"/>
      <c r="D182" s="42"/>
      <c r="E182" s="42"/>
      <c r="F182" s="42"/>
      <c r="G182" s="43"/>
      <c r="H182" s="42"/>
      <c r="I182" s="42"/>
      <c r="J182" s="43"/>
      <c r="K182" s="42"/>
      <c r="L182" s="42"/>
      <c r="M182" s="46"/>
      <c r="N182" s="41"/>
    </row>
    <row r="183" spans="1:14" ht="15.75">
      <c r="A183" s="31"/>
      <c r="B183" s="25"/>
      <c r="C183" s="25"/>
      <c r="D183" s="42"/>
      <c r="E183" s="42"/>
      <c r="F183" s="42"/>
      <c r="G183" s="43"/>
      <c r="H183" s="42"/>
      <c r="I183" s="42"/>
      <c r="J183" s="43"/>
      <c r="K183" s="42"/>
      <c r="L183" s="42"/>
      <c r="M183" s="46"/>
      <c r="N183" s="41"/>
    </row>
    <row r="184" spans="1:14" ht="15.75">
      <c r="A184" s="31"/>
      <c r="B184" s="25"/>
      <c r="C184" s="25"/>
      <c r="D184" s="42"/>
      <c r="E184" s="42"/>
      <c r="F184" s="42"/>
      <c r="G184" s="43"/>
      <c r="H184" s="42"/>
      <c r="I184" s="42"/>
      <c r="J184" s="43"/>
      <c r="K184" s="42"/>
      <c r="L184" s="42"/>
      <c r="M184" s="44"/>
      <c r="N184" s="41"/>
    </row>
    <row r="185" spans="1:14" ht="15.75">
      <c r="A185" s="31"/>
      <c r="B185" s="25"/>
      <c r="C185" s="25"/>
      <c r="D185" s="42"/>
      <c r="E185" s="42"/>
      <c r="F185" s="42"/>
      <c r="G185" s="43"/>
      <c r="H185" s="42"/>
      <c r="I185" s="42"/>
      <c r="J185" s="43"/>
      <c r="K185" s="42"/>
      <c r="L185" s="43"/>
      <c r="M185" s="44"/>
      <c r="N185" s="41"/>
    </row>
    <row r="186" spans="1:14" ht="15.75">
      <c r="A186" s="31"/>
      <c r="B186" s="25"/>
      <c r="C186" s="25"/>
      <c r="D186" s="42"/>
      <c r="E186" s="42"/>
      <c r="F186" s="42"/>
      <c r="G186" s="42"/>
      <c r="H186" s="42"/>
      <c r="I186" s="43"/>
      <c r="J186" s="43"/>
      <c r="K186" s="42"/>
      <c r="L186" s="43"/>
      <c r="M186" s="44"/>
      <c r="N186" s="41"/>
    </row>
    <row r="187" spans="1:14" ht="15.75">
      <c r="A187" s="31"/>
      <c r="B187" s="25"/>
      <c r="C187" s="25"/>
      <c r="D187" s="42"/>
      <c r="E187" s="42"/>
      <c r="F187" s="42"/>
      <c r="G187" s="42"/>
      <c r="H187" s="42"/>
      <c r="I187" s="43"/>
      <c r="J187" s="42"/>
      <c r="K187" s="42"/>
      <c r="L187" s="43"/>
      <c r="M187" s="44"/>
      <c r="N187" s="41"/>
    </row>
    <row r="188" spans="1:14" ht="15.75">
      <c r="A188" s="31"/>
      <c r="B188" s="25"/>
      <c r="C188" s="25"/>
      <c r="D188" s="42"/>
      <c r="E188" s="43"/>
      <c r="F188" s="43"/>
      <c r="G188" s="43"/>
      <c r="H188" s="42"/>
      <c r="I188" s="43"/>
      <c r="J188" s="42"/>
      <c r="K188" s="42"/>
      <c r="L188" s="43"/>
      <c r="M188" s="44"/>
      <c r="N188" s="41"/>
    </row>
    <row r="189" spans="1:14" ht="15.75">
      <c r="A189" s="31"/>
      <c r="B189" s="25"/>
      <c r="C189" s="25"/>
      <c r="D189" s="42"/>
      <c r="E189" s="42"/>
      <c r="F189" s="42"/>
      <c r="G189" s="43"/>
      <c r="H189" s="42"/>
      <c r="I189" s="43"/>
      <c r="J189" s="42"/>
      <c r="K189" s="43"/>
      <c r="L189" s="42"/>
      <c r="M189" s="44"/>
      <c r="N189" s="41"/>
    </row>
    <row r="190" spans="1:14" ht="15.75">
      <c r="A190" s="31"/>
      <c r="B190" s="25"/>
      <c r="C190" s="25"/>
      <c r="D190" s="42"/>
      <c r="E190" s="42"/>
      <c r="F190" s="42"/>
      <c r="G190" s="43"/>
      <c r="H190" s="42"/>
      <c r="I190" s="43"/>
      <c r="J190" s="42"/>
      <c r="K190" s="42"/>
      <c r="L190" s="43"/>
      <c r="M190" s="44"/>
      <c r="N190" s="41"/>
    </row>
    <row r="191" spans="1:14" ht="15.75">
      <c r="A191" s="31"/>
      <c r="B191" s="25"/>
      <c r="C191" s="25"/>
      <c r="D191" s="42"/>
      <c r="E191" s="42"/>
      <c r="F191" s="42"/>
      <c r="G191" s="43"/>
      <c r="H191" s="43"/>
      <c r="I191" s="43"/>
      <c r="J191" s="42"/>
      <c r="K191" s="43"/>
      <c r="L191" s="42"/>
      <c r="M191" s="44"/>
      <c r="N191" s="41"/>
    </row>
    <row r="192" spans="1:14" ht="15.75">
      <c r="A192" s="31"/>
      <c r="B192" s="25"/>
      <c r="C192" s="25"/>
      <c r="D192" s="42"/>
      <c r="E192" s="42"/>
      <c r="F192" s="43"/>
      <c r="G192" s="42"/>
      <c r="H192" s="42"/>
      <c r="I192" s="42"/>
      <c r="J192" s="42"/>
      <c r="K192" s="42"/>
      <c r="L192" s="43"/>
      <c r="M192" s="44"/>
      <c r="N192" s="41"/>
    </row>
    <row r="193" spans="1:14" ht="15.75">
      <c r="A193" s="31"/>
      <c r="B193" s="25"/>
      <c r="C193" s="25"/>
      <c r="D193" s="43"/>
      <c r="E193" s="42"/>
      <c r="F193" s="42"/>
      <c r="G193" s="43"/>
      <c r="H193" s="43"/>
      <c r="I193" s="43"/>
      <c r="J193" s="43"/>
      <c r="K193" s="42"/>
      <c r="L193" s="42"/>
      <c r="M193" s="46"/>
      <c r="N193" s="41"/>
    </row>
    <row r="194" spans="1:14" ht="15.75">
      <c r="A194" s="31"/>
      <c r="B194" s="25"/>
      <c r="C194" s="25"/>
      <c r="D194" s="43"/>
      <c r="E194" s="42"/>
      <c r="F194" s="43"/>
      <c r="G194" s="43"/>
      <c r="H194" s="43"/>
      <c r="I194" s="43"/>
      <c r="J194" s="42"/>
      <c r="K194" s="43"/>
      <c r="L194" s="43"/>
      <c r="M194" s="46"/>
      <c r="N194" s="41"/>
    </row>
    <row r="195" spans="1:14" ht="15.75">
      <c r="A195" s="31"/>
      <c r="B195" s="25"/>
      <c r="C195" s="25"/>
      <c r="D195" s="43"/>
      <c r="E195" s="43"/>
      <c r="F195" s="43"/>
      <c r="G195" s="43"/>
      <c r="H195" s="43"/>
      <c r="I195" s="43"/>
      <c r="J195" s="43"/>
      <c r="K195" s="42"/>
      <c r="L195" s="43"/>
      <c r="M195" s="44"/>
      <c r="N195" s="41"/>
    </row>
    <row r="196" spans="1:14" ht="15.75">
      <c r="A196" s="31"/>
      <c r="B196" s="25"/>
      <c r="C196" s="25"/>
      <c r="D196" s="42"/>
      <c r="E196" s="42"/>
      <c r="F196" s="42"/>
      <c r="G196" s="43"/>
      <c r="H196" s="42"/>
      <c r="I196" s="42"/>
      <c r="J196" s="43"/>
      <c r="K196" s="43"/>
      <c r="L196" s="42"/>
      <c r="M196" s="44"/>
      <c r="N196" s="41"/>
    </row>
    <row r="197" spans="1:14" ht="15.75">
      <c r="A197" s="31"/>
      <c r="B197" s="25"/>
      <c r="C197" s="25"/>
      <c r="D197" s="42"/>
      <c r="E197" s="42"/>
      <c r="F197" s="42"/>
      <c r="G197" s="42"/>
      <c r="H197" s="42"/>
      <c r="I197" s="42"/>
      <c r="J197" s="42"/>
      <c r="K197" s="42"/>
      <c r="L197" s="42"/>
      <c r="M197" s="44"/>
      <c r="N197" s="41"/>
    </row>
    <row r="198" spans="1:14" ht="15.75">
      <c r="A198" s="31"/>
      <c r="B198" s="25"/>
      <c r="C198" s="25"/>
      <c r="D198" s="42"/>
      <c r="E198" s="42"/>
      <c r="F198" s="42"/>
      <c r="G198" s="42"/>
      <c r="H198" s="42"/>
      <c r="I198" s="42"/>
      <c r="J198" s="43"/>
      <c r="K198" s="43"/>
      <c r="L198" s="42"/>
      <c r="M198" s="44"/>
      <c r="N198" s="41"/>
    </row>
    <row r="199" spans="1:14" ht="15.75">
      <c r="A199" s="31"/>
      <c r="B199" s="25"/>
      <c r="C199" s="25"/>
      <c r="D199" s="42"/>
      <c r="E199" s="42"/>
      <c r="F199" s="42"/>
      <c r="G199" s="43"/>
      <c r="H199" s="42"/>
      <c r="I199" s="43"/>
      <c r="J199" s="43"/>
      <c r="K199" s="42"/>
      <c r="L199" s="43"/>
      <c r="M199" s="44"/>
      <c r="N199" s="41"/>
    </row>
    <row r="200" spans="1:14" ht="15.75">
      <c r="A200" s="31"/>
      <c r="B200" s="25"/>
      <c r="C200" s="25"/>
      <c r="D200" s="42"/>
      <c r="E200" s="42"/>
      <c r="F200" s="42"/>
      <c r="G200" s="42"/>
      <c r="H200" s="42"/>
      <c r="I200" s="43"/>
      <c r="J200" s="43"/>
      <c r="K200" s="42"/>
      <c r="L200" s="43"/>
      <c r="M200" s="44"/>
      <c r="N200" s="41"/>
    </row>
    <row r="201" spans="1:14" ht="15.75">
      <c r="A201" s="31"/>
      <c r="B201" s="25"/>
      <c r="C201" s="25"/>
      <c r="D201" s="42"/>
      <c r="E201" s="42"/>
      <c r="F201" s="42"/>
      <c r="G201" s="43"/>
      <c r="H201" s="43"/>
      <c r="I201" s="43"/>
      <c r="J201" s="43"/>
      <c r="K201" s="42"/>
      <c r="L201" s="43"/>
      <c r="M201" s="44"/>
      <c r="N201" s="41"/>
    </row>
    <row r="202" spans="1:14" ht="15.75">
      <c r="A202" s="31"/>
      <c r="B202" s="25"/>
      <c r="C202" s="25"/>
      <c r="D202" s="42"/>
      <c r="E202" s="42"/>
      <c r="F202" s="42"/>
      <c r="G202" s="42"/>
      <c r="H202" s="42"/>
      <c r="I202" s="43"/>
      <c r="J202" s="42"/>
      <c r="K202" s="43"/>
      <c r="L202" s="42"/>
      <c r="M202" s="44"/>
      <c r="N202" s="41"/>
    </row>
    <row r="203" spans="4:14" ht="15.75">
      <c r="D203" s="42"/>
      <c r="E203" s="42"/>
      <c r="F203" s="42"/>
      <c r="G203" s="42"/>
      <c r="H203" s="42"/>
      <c r="I203" s="42"/>
      <c r="J203" s="42"/>
      <c r="K203" s="42"/>
      <c r="L203" s="42"/>
      <c r="M203" s="44"/>
      <c r="N203" s="41"/>
    </row>
    <row r="204" spans="1:14" ht="15.75">
      <c r="A204" s="31"/>
      <c r="B204" s="25"/>
      <c r="C204" s="25"/>
      <c r="D204" s="45"/>
      <c r="E204" s="42"/>
      <c r="F204" s="42"/>
      <c r="G204" s="42"/>
      <c r="H204" s="42"/>
      <c r="I204" s="42"/>
      <c r="J204" s="42"/>
      <c r="K204" s="42"/>
      <c r="L204" s="42"/>
      <c r="M204" s="44"/>
      <c r="N204" s="41"/>
    </row>
    <row r="205" spans="4:14" ht="15.75">
      <c r="D205" s="42"/>
      <c r="E205" s="42"/>
      <c r="F205" s="42"/>
      <c r="G205" s="42"/>
      <c r="H205" s="42"/>
      <c r="I205" s="42"/>
      <c r="J205" s="42"/>
      <c r="K205" s="42"/>
      <c r="L205" s="42"/>
      <c r="M205" s="44"/>
      <c r="N205" s="41"/>
    </row>
    <row r="206" spans="1:14" ht="15.75">
      <c r="A206" s="31"/>
      <c r="B206" s="25"/>
      <c r="C206" s="25"/>
      <c r="D206" s="41"/>
      <c r="E206" s="41"/>
      <c r="F206" s="41"/>
      <c r="G206" s="41"/>
      <c r="H206" s="41"/>
      <c r="I206" s="41"/>
      <c r="J206" s="41"/>
      <c r="K206" s="41"/>
      <c r="L206" s="41"/>
      <c r="M206" s="44"/>
      <c r="N206" s="41"/>
    </row>
    <row r="207" spans="1:14" ht="15.75">
      <c r="A207" s="31"/>
      <c r="B207" s="25"/>
      <c r="C207" s="25"/>
      <c r="D207" s="42"/>
      <c r="E207" s="42"/>
      <c r="F207" s="42"/>
      <c r="G207" s="42"/>
      <c r="H207" s="42"/>
      <c r="I207" s="42"/>
      <c r="J207" s="42"/>
      <c r="K207" s="42"/>
      <c r="L207" s="42"/>
      <c r="M207" s="44"/>
      <c r="N207" s="41"/>
    </row>
    <row r="208" spans="1:14" ht="15.75">
      <c r="A208" s="31"/>
      <c r="B208" s="25"/>
      <c r="C208" s="25"/>
      <c r="D208" s="42"/>
      <c r="E208" s="42"/>
      <c r="F208" s="42"/>
      <c r="G208" s="43"/>
      <c r="H208" s="42"/>
      <c r="I208" s="43"/>
      <c r="J208" s="42"/>
      <c r="K208" s="43"/>
      <c r="L208" s="42"/>
      <c r="M208" s="44"/>
      <c r="N208" s="41"/>
    </row>
    <row r="209" spans="1:14" ht="15.75">
      <c r="A209" s="31"/>
      <c r="B209" s="25"/>
      <c r="C209" s="25"/>
      <c r="D209" s="43"/>
      <c r="E209" s="43"/>
      <c r="F209" s="42"/>
      <c r="G209" s="43"/>
      <c r="H209" s="43"/>
      <c r="I209" s="42"/>
      <c r="J209" s="42"/>
      <c r="K209" s="42"/>
      <c r="L209" s="43"/>
      <c r="M209" s="44"/>
      <c r="N209" s="41"/>
    </row>
    <row r="210" spans="1:14" ht="15.75">
      <c r="A210" s="31"/>
      <c r="B210" s="25"/>
      <c r="C210" s="25"/>
      <c r="D210" s="43"/>
      <c r="E210" s="43"/>
      <c r="F210" s="42"/>
      <c r="G210" s="43"/>
      <c r="H210" s="42"/>
      <c r="I210" s="43"/>
      <c r="J210" s="42"/>
      <c r="K210" s="42"/>
      <c r="L210" s="43"/>
      <c r="M210" s="44"/>
      <c r="N210" s="41"/>
    </row>
    <row r="211" spans="1:14" ht="15.75">
      <c r="A211" s="31"/>
      <c r="B211" s="25"/>
      <c r="C211" s="25"/>
      <c r="D211" s="43"/>
      <c r="E211" s="43"/>
      <c r="F211" s="42"/>
      <c r="G211" s="43"/>
      <c r="H211" s="42"/>
      <c r="I211" s="43"/>
      <c r="J211" s="42"/>
      <c r="K211" s="42"/>
      <c r="L211" s="43"/>
      <c r="M211" s="44"/>
      <c r="N211" s="41"/>
    </row>
    <row r="212" spans="1:14" ht="15.75">
      <c r="A212" s="31"/>
      <c r="B212" s="25"/>
      <c r="C212" s="25"/>
      <c r="D212" s="43"/>
      <c r="E212" s="42"/>
      <c r="F212" s="43"/>
      <c r="G212" s="43"/>
      <c r="H212" s="42"/>
      <c r="I212" s="43"/>
      <c r="J212" s="43"/>
      <c r="K212" s="42"/>
      <c r="L212" s="43"/>
      <c r="M212" s="44"/>
      <c r="N212" s="41"/>
    </row>
    <row r="213" spans="1:14" ht="15.75">
      <c r="A213" s="31"/>
      <c r="B213" s="25"/>
      <c r="C213" s="25"/>
      <c r="D213" s="43"/>
      <c r="E213" s="42"/>
      <c r="F213" s="42"/>
      <c r="G213" s="43"/>
      <c r="H213" s="42"/>
      <c r="I213" s="43"/>
      <c r="J213" s="42"/>
      <c r="K213" s="42"/>
      <c r="L213" s="43"/>
      <c r="M213" s="44"/>
      <c r="N213" s="41"/>
    </row>
    <row r="214" spans="1:14" ht="15.75">
      <c r="A214" s="31"/>
      <c r="B214" s="25"/>
      <c r="C214" s="25"/>
      <c r="D214" s="42"/>
      <c r="E214" s="42"/>
      <c r="F214" s="42"/>
      <c r="G214" s="43"/>
      <c r="H214" s="42"/>
      <c r="I214" s="43"/>
      <c r="J214" s="42"/>
      <c r="K214" s="42"/>
      <c r="L214" s="42"/>
      <c r="M214" s="44"/>
      <c r="N214" s="41"/>
    </row>
    <row r="215" spans="1:14" ht="15.75">
      <c r="A215" s="31"/>
      <c r="B215" s="25"/>
      <c r="C215" s="25"/>
      <c r="D215" s="42"/>
      <c r="E215" s="42"/>
      <c r="F215" s="43"/>
      <c r="G215" s="43"/>
      <c r="H215" s="42"/>
      <c r="I215" s="43"/>
      <c r="J215" s="42"/>
      <c r="K215" s="42"/>
      <c r="L215" s="43"/>
      <c r="M215" s="44"/>
      <c r="N215" s="41"/>
    </row>
    <row r="216" spans="1:14" ht="15.75">
      <c r="A216" s="31"/>
      <c r="B216" s="25"/>
      <c r="C216" s="25"/>
      <c r="D216" s="42"/>
      <c r="E216" s="42"/>
      <c r="F216" s="43"/>
      <c r="G216" s="43"/>
      <c r="H216" s="42"/>
      <c r="I216" s="43"/>
      <c r="J216" s="42"/>
      <c r="K216" s="43"/>
      <c r="L216" s="43"/>
      <c r="M216" s="46"/>
      <c r="N216" s="41"/>
    </row>
    <row r="217" spans="1:14" ht="15.75">
      <c r="A217" s="31"/>
      <c r="B217" s="25"/>
      <c r="C217" s="25"/>
      <c r="D217" s="42"/>
      <c r="E217" s="42"/>
      <c r="F217" s="43"/>
      <c r="G217" s="43"/>
      <c r="H217" s="42"/>
      <c r="I217" s="43"/>
      <c r="J217" s="43"/>
      <c r="K217" s="43"/>
      <c r="L217" s="43"/>
      <c r="M217" s="46"/>
      <c r="N217" s="41"/>
    </row>
    <row r="218" spans="1:14" ht="15.75">
      <c r="A218" s="31"/>
      <c r="B218" s="25"/>
      <c r="C218" s="25"/>
      <c r="D218" s="42"/>
      <c r="E218" s="42"/>
      <c r="F218" s="43"/>
      <c r="G218" s="43"/>
      <c r="H218" s="42"/>
      <c r="I218" s="43"/>
      <c r="J218" s="43"/>
      <c r="K218" s="42"/>
      <c r="L218" s="43"/>
      <c r="M218" s="46"/>
      <c r="N218" s="41"/>
    </row>
    <row r="219" spans="1:14" ht="15.75">
      <c r="A219" s="31"/>
      <c r="B219" s="25"/>
      <c r="C219" s="25"/>
      <c r="D219" s="42"/>
      <c r="E219" s="42"/>
      <c r="F219" s="43"/>
      <c r="G219" s="42"/>
      <c r="H219" s="43"/>
      <c r="I219" s="43"/>
      <c r="J219" s="43"/>
      <c r="K219" s="42"/>
      <c r="L219" s="42"/>
      <c r="M219" s="46"/>
      <c r="N219" s="41"/>
    </row>
    <row r="220" spans="1:14" ht="15.75">
      <c r="A220" s="31"/>
      <c r="B220" s="25"/>
      <c r="C220" s="25"/>
      <c r="D220" s="42"/>
      <c r="E220" s="42"/>
      <c r="F220" s="43"/>
      <c r="G220" s="43"/>
      <c r="H220" s="42"/>
      <c r="I220" s="43"/>
      <c r="J220" s="42"/>
      <c r="K220" s="42"/>
      <c r="L220" s="42"/>
      <c r="M220" s="44"/>
      <c r="N220" s="41"/>
    </row>
    <row r="221" spans="1:14" ht="15.75">
      <c r="A221" s="31"/>
      <c r="B221" s="25"/>
      <c r="C221" s="25"/>
      <c r="D221" s="42"/>
      <c r="E221" s="42"/>
      <c r="F221" s="42"/>
      <c r="G221" s="43"/>
      <c r="H221" s="42"/>
      <c r="I221" s="43"/>
      <c r="J221" s="43"/>
      <c r="K221" s="42"/>
      <c r="L221" s="42"/>
      <c r="M221" s="44"/>
      <c r="N221" s="41"/>
    </row>
    <row r="222" spans="1:14" ht="15.75">
      <c r="A222" s="31"/>
      <c r="B222" s="25"/>
      <c r="C222" s="25"/>
      <c r="D222" s="43"/>
      <c r="E222" s="43"/>
      <c r="F222" s="43"/>
      <c r="G222" s="43"/>
      <c r="H222" s="43"/>
      <c r="I222" s="43"/>
      <c r="J222" s="42"/>
      <c r="K222" s="42"/>
      <c r="L222" s="43"/>
      <c r="M222" s="44"/>
      <c r="N222" s="41"/>
    </row>
    <row r="223" spans="1:14" ht="15.75">
      <c r="A223" s="31"/>
      <c r="B223" s="25"/>
      <c r="C223" s="25"/>
      <c r="D223" s="42"/>
      <c r="E223" s="42"/>
      <c r="F223" s="43"/>
      <c r="G223" s="43"/>
      <c r="H223" s="42"/>
      <c r="I223" s="43"/>
      <c r="J223" s="42"/>
      <c r="K223" s="43"/>
      <c r="L223" s="42"/>
      <c r="M223" s="44"/>
      <c r="N223" s="41"/>
    </row>
    <row r="224" spans="1:14" ht="15.75">
      <c r="A224" s="31"/>
      <c r="B224" s="25"/>
      <c r="C224" s="25"/>
      <c r="D224" s="43"/>
      <c r="E224" s="42"/>
      <c r="F224" s="43"/>
      <c r="G224" s="43"/>
      <c r="H224" s="43"/>
      <c r="I224" s="43"/>
      <c r="J224" s="42"/>
      <c r="K224" s="42"/>
      <c r="L224" s="43"/>
      <c r="M224" s="44"/>
      <c r="N224" s="41"/>
    </row>
    <row r="225" spans="1:14" ht="15.75">
      <c r="A225" s="31"/>
      <c r="B225" s="25"/>
      <c r="C225" s="25"/>
      <c r="D225" s="43"/>
      <c r="E225" s="42"/>
      <c r="F225" s="42"/>
      <c r="G225" s="43"/>
      <c r="H225" s="43"/>
      <c r="I225" s="43"/>
      <c r="J225" s="42"/>
      <c r="K225" s="42"/>
      <c r="L225" s="42"/>
      <c r="M225" s="44"/>
      <c r="N225" s="41"/>
    </row>
    <row r="226" spans="1:14" ht="15.75">
      <c r="A226" s="31"/>
      <c r="B226" s="25"/>
      <c r="C226" s="25"/>
      <c r="D226" s="42"/>
      <c r="E226" s="42"/>
      <c r="F226" s="42"/>
      <c r="G226" s="43"/>
      <c r="H226" s="42"/>
      <c r="I226" s="43"/>
      <c r="J226" s="42"/>
      <c r="K226" s="43"/>
      <c r="L226" s="42"/>
      <c r="M226" s="44"/>
      <c r="N226" s="41"/>
    </row>
    <row r="227" spans="1:14" ht="15.75">
      <c r="A227" s="31"/>
      <c r="B227" s="25"/>
      <c r="C227" s="25"/>
      <c r="D227" s="42"/>
      <c r="E227" s="42"/>
      <c r="F227" s="42"/>
      <c r="G227" s="43"/>
      <c r="H227" s="42"/>
      <c r="I227" s="43"/>
      <c r="J227" s="43"/>
      <c r="K227" s="42"/>
      <c r="L227" s="42"/>
      <c r="M227" s="44"/>
      <c r="N227" s="41"/>
    </row>
    <row r="228" spans="1:14" ht="15.75">
      <c r="A228" s="31"/>
      <c r="B228" s="25"/>
      <c r="C228" s="25"/>
      <c r="D228" s="43"/>
      <c r="E228" s="42"/>
      <c r="F228" s="42"/>
      <c r="G228" s="42"/>
      <c r="H228" s="42"/>
      <c r="I228" s="43"/>
      <c r="J228" s="42"/>
      <c r="K228" s="43"/>
      <c r="L228" s="43"/>
      <c r="M228" s="44"/>
      <c r="N228" s="41"/>
    </row>
    <row r="229" spans="1:14" ht="15.75">
      <c r="A229" s="31"/>
      <c r="B229" s="25"/>
      <c r="C229" s="25"/>
      <c r="D229" s="43"/>
      <c r="E229" s="43"/>
      <c r="F229" s="42"/>
      <c r="G229" s="43"/>
      <c r="H229" s="42"/>
      <c r="I229" s="43"/>
      <c r="J229" s="42"/>
      <c r="K229" s="42"/>
      <c r="L229" s="43"/>
      <c r="M229" s="44"/>
      <c r="N229" s="41"/>
    </row>
    <row r="230" spans="1:14" ht="15.75">
      <c r="A230" s="31"/>
      <c r="B230" s="25"/>
      <c r="C230" s="25"/>
      <c r="D230" s="42"/>
      <c r="E230" s="42"/>
      <c r="F230" s="43"/>
      <c r="G230" s="43"/>
      <c r="H230" s="42"/>
      <c r="I230" s="43"/>
      <c r="J230" s="43"/>
      <c r="K230" s="43"/>
      <c r="L230" s="42"/>
      <c r="M230" s="44"/>
      <c r="N230" s="41"/>
    </row>
    <row r="231" spans="1:14" ht="15.75">
      <c r="A231" s="31"/>
      <c r="B231" s="25"/>
      <c r="C231" s="25"/>
      <c r="D231" s="42"/>
      <c r="E231" s="42"/>
      <c r="F231" s="43"/>
      <c r="G231" s="42"/>
      <c r="H231" s="42"/>
      <c r="I231" s="43"/>
      <c r="J231" s="42"/>
      <c r="K231" s="42"/>
      <c r="L231" s="43"/>
      <c r="M231" s="44"/>
      <c r="N231" s="41"/>
    </row>
    <row r="232" spans="1:14" ht="15.75">
      <c r="A232" s="31"/>
      <c r="B232" s="25"/>
      <c r="C232" s="25"/>
      <c r="D232" s="42"/>
      <c r="E232" s="42"/>
      <c r="F232" s="43"/>
      <c r="G232" s="43"/>
      <c r="H232" s="42"/>
      <c r="I232" s="43"/>
      <c r="J232" s="43"/>
      <c r="K232" s="42"/>
      <c r="L232" s="43"/>
      <c r="M232" s="44"/>
      <c r="N232" s="41"/>
    </row>
    <row r="233" spans="1:14" ht="15.75">
      <c r="A233" s="31"/>
      <c r="B233" s="25"/>
      <c r="C233" s="25"/>
      <c r="D233" s="42"/>
      <c r="E233" s="42"/>
      <c r="F233" s="43"/>
      <c r="G233" s="42"/>
      <c r="H233" s="42"/>
      <c r="I233" s="43"/>
      <c r="J233" s="42"/>
      <c r="K233" s="43"/>
      <c r="L233" s="42"/>
      <c r="M233" s="44"/>
      <c r="N233" s="41"/>
    </row>
    <row r="234" spans="1:14" ht="15.75">
      <c r="A234" s="31"/>
      <c r="B234" s="25"/>
      <c r="C234" s="25"/>
      <c r="D234" s="43"/>
      <c r="E234" s="42"/>
      <c r="F234" s="42"/>
      <c r="G234" s="43"/>
      <c r="H234" s="43"/>
      <c r="I234" s="43"/>
      <c r="J234" s="42"/>
      <c r="K234" s="42"/>
      <c r="L234" s="43"/>
      <c r="M234" s="44"/>
      <c r="N234" s="41"/>
    </row>
    <row r="235" spans="1:14" ht="15.75">
      <c r="A235" s="31"/>
      <c r="B235" s="25"/>
      <c r="C235" s="25"/>
      <c r="D235" s="43"/>
      <c r="E235" s="42"/>
      <c r="F235" s="42"/>
      <c r="G235" s="43"/>
      <c r="H235" s="43"/>
      <c r="I235" s="43"/>
      <c r="J235" s="43"/>
      <c r="K235" s="42"/>
      <c r="L235" s="43"/>
      <c r="M235" s="44"/>
      <c r="N235" s="41"/>
    </row>
    <row r="236" spans="1:14" ht="15.75">
      <c r="A236" s="31"/>
      <c r="B236" s="25"/>
      <c r="C236" s="25"/>
      <c r="D236" s="43"/>
      <c r="E236" s="42"/>
      <c r="F236" s="43"/>
      <c r="G236" s="43"/>
      <c r="H236" s="42"/>
      <c r="I236" s="42"/>
      <c r="J236" s="42"/>
      <c r="K236" s="42"/>
      <c r="L236" s="42"/>
      <c r="M236" s="46"/>
      <c r="N236" s="41"/>
    </row>
    <row r="237" spans="4:14" ht="15.75">
      <c r="D237" s="42"/>
      <c r="E237" s="42"/>
      <c r="F237" s="42"/>
      <c r="G237" s="42"/>
      <c r="H237" s="42"/>
      <c r="I237" s="42"/>
      <c r="J237" s="42"/>
      <c r="K237" s="42"/>
      <c r="L237" s="42"/>
      <c r="M237" s="44"/>
      <c r="N237" s="41"/>
    </row>
    <row r="238" spans="1:14" ht="15.75">
      <c r="A238" s="31"/>
      <c r="B238" s="25"/>
      <c r="C238" s="25"/>
      <c r="D238" s="45"/>
      <c r="E238" s="42"/>
      <c r="F238" s="42"/>
      <c r="G238" s="42"/>
      <c r="H238" s="42"/>
      <c r="I238" s="42"/>
      <c r="J238" s="42"/>
      <c r="K238" s="42"/>
      <c r="L238" s="42"/>
      <c r="M238" s="44"/>
      <c r="N238" s="41"/>
    </row>
    <row r="239" spans="4:14" ht="15.75">
      <c r="D239" s="42"/>
      <c r="E239" s="42"/>
      <c r="F239" s="42"/>
      <c r="G239" s="42"/>
      <c r="H239" s="42"/>
      <c r="I239" s="42"/>
      <c r="J239" s="42"/>
      <c r="K239" s="42"/>
      <c r="L239" s="42"/>
      <c r="M239" s="44"/>
      <c r="N239" s="41"/>
    </row>
    <row r="240" spans="1:14" ht="15.75">
      <c r="A240" s="31"/>
      <c r="B240" s="25"/>
      <c r="C240" s="25"/>
      <c r="D240" s="41"/>
      <c r="E240" s="41"/>
      <c r="F240" s="41"/>
      <c r="G240" s="41"/>
      <c r="H240" s="41"/>
      <c r="I240" s="41"/>
      <c r="J240" s="41"/>
      <c r="K240" s="41"/>
      <c r="L240" s="41"/>
      <c r="M240" s="44"/>
      <c r="N240" s="41"/>
    </row>
    <row r="241" spans="1:14" ht="15.75">
      <c r="A241" s="31"/>
      <c r="B241" s="25"/>
      <c r="C241" s="25"/>
      <c r="D241" s="42"/>
      <c r="E241" s="42"/>
      <c r="F241" s="42"/>
      <c r="G241" s="42"/>
      <c r="H241" s="42"/>
      <c r="I241" s="42"/>
      <c r="J241" s="42"/>
      <c r="K241" s="42"/>
      <c r="L241" s="42"/>
      <c r="M241" s="44"/>
      <c r="N241" s="41"/>
    </row>
    <row r="242" spans="1:14" ht="15.75">
      <c r="A242" s="31"/>
      <c r="B242" s="25"/>
      <c r="C242" s="25"/>
      <c r="D242" s="42"/>
      <c r="E242" s="42"/>
      <c r="F242" s="42"/>
      <c r="G242" s="43"/>
      <c r="H242" s="42"/>
      <c r="I242" s="43"/>
      <c r="J242" s="42"/>
      <c r="K242" s="43"/>
      <c r="L242" s="42"/>
      <c r="M242" s="44"/>
      <c r="N242" s="41"/>
    </row>
    <row r="243" spans="1:14" ht="15.75">
      <c r="A243" s="31"/>
      <c r="B243" s="25"/>
      <c r="C243" s="25"/>
      <c r="D243" s="42"/>
      <c r="E243" s="42"/>
      <c r="F243" s="42"/>
      <c r="G243" s="42"/>
      <c r="H243" s="42"/>
      <c r="I243" s="42"/>
      <c r="J243" s="42"/>
      <c r="K243" s="42"/>
      <c r="L243" s="42"/>
      <c r="M243" s="44"/>
      <c r="N243" s="41"/>
    </row>
    <row r="244" spans="1:14" ht="15.75">
      <c r="A244" s="31"/>
      <c r="B244" s="25"/>
      <c r="C244" s="25"/>
      <c r="D244" s="43"/>
      <c r="E244" s="43"/>
      <c r="F244" s="42"/>
      <c r="G244" s="43"/>
      <c r="H244" s="43"/>
      <c r="I244" s="43"/>
      <c r="J244" s="42"/>
      <c r="K244" s="42"/>
      <c r="L244" s="43"/>
      <c r="M244" s="44"/>
      <c r="N244" s="41"/>
    </row>
    <row r="245" spans="1:14" ht="15.75">
      <c r="A245" s="31"/>
      <c r="B245" s="25"/>
      <c r="C245" s="25"/>
      <c r="D245" s="43"/>
      <c r="E245" s="43"/>
      <c r="F245" s="42"/>
      <c r="G245" s="42"/>
      <c r="H245" s="42"/>
      <c r="I245" s="43"/>
      <c r="J245" s="42"/>
      <c r="K245" s="42"/>
      <c r="L245" s="42"/>
      <c r="M245" s="44"/>
      <c r="N245" s="41"/>
    </row>
    <row r="246" spans="1:14" ht="15.75">
      <c r="A246" s="31"/>
      <c r="B246" s="25"/>
      <c r="C246" s="25"/>
      <c r="D246" s="43"/>
      <c r="E246" s="42"/>
      <c r="F246" s="43"/>
      <c r="G246" s="42"/>
      <c r="H246" s="42"/>
      <c r="I246" s="43"/>
      <c r="J246" s="42"/>
      <c r="K246" s="42"/>
      <c r="L246" s="43"/>
      <c r="M246" s="44"/>
      <c r="N246" s="41"/>
    </row>
    <row r="247" spans="1:14" ht="15.75">
      <c r="A247" s="31"/>
      <c r="B247" s="25"/>
      <c r="C247" s="25"/>
      <c r="D247" s="43"/>
      <c r="E247" s="42"/>
      <c r="F247" s="42"/>
      <c r="G247" s="43"/>
      <c r="H247" s="42"/>
      <c r="I247" s="43"/>
      <c r="J247" s="42"/>
      <c r="K247" s="42"/>
      <c r="L247" s="43"/>
      <c r="M247" s="44"/>
      <c r="N247" s="41"/>
    </row>
    <row r="248" spans="1:14" ht="15.75">
      <c r="A248" s="31"/>
      <c r="B248" s="25"/>
      <c r="C248" s="25"/>
      <c r="D248" s="43"/>
      <c r="E248" s="42"/>
      <c r="F248" s="42"/>
      <c r="G248" s="43"/>
      <c r="H248" s="42"/>
      <c r="I248" s="43"/>
      <c r="J248" s="43"/>
      <c r="K248" s="42"/>
      <c r="L248" s="43"/>
      <c r="M248" s="44"/>
      <c r="N248" s="41"/>
    </row>
    <row r="249" spans="1:14" ht="15.75">
      <c r="A249" s="31"/>
      <c r="B249" s="25"/>
      <c r="C249" s="25"/>
      <c r="D249" s="42"/>
      <c r="E249" s="42"/>
      <c r="F249" s="42"/>
      <c r="G249" s="43"/>
      <c r="H249" s="42"/>
      <c r="I249" s="42"/>
      <c r="J249" s="42"/>
      <c r="K249" s="42"/>
      <c r="L249" s="43"/>
      <c r="M249" s="44"/>
      <c r="N249" s="41"/>
    </row>
    <row r="250" spans="1:14" ht="15.75">
      <c r="A250" s="31"/>
      <c r="B250" s="25"/>
      <c r="C250" s="25"/>
      <c r="D250" s="42"/>
      <c r="E250" s="42"/>
      <c r="F250" s="43"/>
      <c r="G250" s="43"/>
      <c r="H250" s="42"/>
      <c r="I250" s="43"/>
      <c r="J250" s="43"/>
      <c r="K250" s="43"/>
      <c r="L250" s="43"/>
      <c r="M250" s="46"/>
      <c r="N250" s="41"/>
    </row>
    <row r="251" spans="1:14" ht="15.75">
      <c r="A251" s="31"/>
      <c r="B251" s="25"/>
      <c r="C251" s="25"/>
      <c r="D251" s="43"/>
      <c r="E251" s="42"/>
      <c r="F251" s="43"/>
      <c r="G251" s="43"/>
      <c r="H251" s="42"/>
      <c r="I251" s="43"/>
      <c r="J251" s="42"/>
      <c r="K251" s="43"/>
      <c r="L251" s="42"/>
      <c r="M251" s="46"/>
      <c r="N251" s="41"/>
    </row>
    <row r="252" spans="1:14" ht="15.75">
      <c r="A252" s="31"/>
      <c r="B252" s="25"/>
      <c r="C252" s="25"/>
      <c r="D252" s="43"/>
      <c r="E252" s="42"/>
      <c r="F252" s="43"/>
      <c r="G252" s="43"/>
      <c r="H252" s="42"/>
      <c r="I252" s="43"/>
      <c r="J252" s="43"/>
      <c r="K252" s="42"/>
      <c r="L252" s="43"/>
      <c r="M252" s="44"/>
      <c r="N252" s="41"/>
    </row>
    <row r="253" spans="1:14" ht="15.75">
      <c r="A253" s="31"/>
      <c r="B253" s="25"/>
      <c r="C253" s="25"/>
      <c r="D253" s="42"/>
      <c r="E253" s="42"/>
      <c r="F253" s="43"/>
      <c r="G253" s="43"/>
      <c r="H253" s="43"/>
      <c r="I253" s="43"/>
      <c r="J253" s="43"/>
      <c r="K253" s="42"/>
      <c r="L253" s="42"/>
      <c r="M253" s="44"/>
      <c r="N253" s="41"/>
    </row>
    <row r="254" spans="1:14" ht="15.75">
      <c r="A254" s="31"/>
      <c r="B254" s="25"/>
      <c r="C254" s="25"/>
      <c r="D254" s="42"/>
      <c r="E254" s="42"/>
      <c r="F254" s="43"/>
      <c r="G254" s="43"/>
      <c r="H254" s="42"/>
      <c r="I254" s="43"/>
      <c r="J254" s="43"/>
      <c r="K254" s="42"/>
      <c r="L254" s="42"/>
      <c r="M254" s="44"/>
      <c r="N254" s="41"/>
    </row>
    <row r="255" spans="1:14" ht="15.75">
      <c r="A255" s="31"/>
      <c r="B255" s="25"/>
      <c r="C255" s="25"/>
      <c r="D255" s="42"/>
      <c r="E255" s="42"/>
      <c r="F255" s="43"/>
      <c r="G255" s="42"/>
      <c r="H255" s="42"/>
      <c r="I255" s="43"/>
      <c r="J255" s="42"/>
      <c r="K255" s="42"/>
      <c r="L255" s="43"/>
      <c r="M255" s="44"/>
      <c r="N255" s="41"/>
    </row>
    <row r="256" spans="1:14" ht="15.75">
      <c r="A256" s="31"/>
      <c r="B256" s="25"/>
      <c r="C256" s="25"/>
      <c r="D256" s="43"/>
      <c r="E256" s="43"/>
      <c r="F256" s="43"/>
      <c r="G256" s="43"/>
      <c r="H256" s="43"/>
      <c r="I256" s="43"/>
      <c r="J256" s="42"/>
      <c r="K256" s="42"/>
      <c r="L256" s="43"/>
      <c r="M256" s="44"/>
      <c r="N256" s="41"/>
    </row>
    <row r="257" spans="1:14" ht="15.75">
      <c r="A257" s="31"/>
      <c r="B257" s="25"/>
      <c r="C257" s="25"/>
      <c r="D257" s="42"/>
      <c r="E257" s="42"/>
      <c r="F257" s="43"/>
      <c r="G257" s="43"/>
      <c r="H257" s="42"/>
      <c r="I257" s="43"/>
      <c r="J257" s="42"/>
      <c r="K257" s="43"/>
      <c r="L257" s="42"/>
      <c r="M257" s="44"/>
      <c r="N257" s="41"/>
    </row>
    <row r="258" spans="1:14" ht="15.75">
      <c r="A258" s="31"/>
      <c r="B258" s="25"/>
      <c r="C258" s="25"/>
      <c r="D258" s="42"/>
      <c r="E258" s="42"/>
      <c r="F258" s="42"/>
      <c r="G258" s="43"/>
      <c r="H258" s="42"/>
      <c r="I258" s="43"/>
      <c r="J258" s="42"/>
      <c r="K258" s="42"/>
      <c r="L258" s="43"/>
      <c r="M258" s="44"/>
      <c r="N258" s="41"/>
    </row>
    <row r="259" spans="1:14" ht="15.75">
      <c r="A259" s="31"/>
      <c r="B259" s="25"/>
      <c r="C259" s="25"/>
      <c r="D259" s="42"/>
      <c r="E259" s="42"/>
      <c r="F259" s="42"/>
      <c r="G259" s="43"/>
      <c r="H259" s="42"/>
      <c r="I259" s="43"/>
      <c r="J259" s="42"/>
      <c r="K259" s="42"/>
      <c r="L259" s="42"/>
      <c r="M259" s="44"/>
      <c r="N259" s="41"/>
    </row>
    <row r="260" spans="1:14" ht="15.75">
      <c r="A260" s="31"/>
      <c r="B260" s="25"/>
      <c r="C260" s="25"/>
      <c r="D260" s="42"/>
      <c r="E260" s="42"/>
      <c r="F260" s="43"/>
      <c r="G260" s="43"/>
      <c r="H260" s="42"/>
      <c r="I260" s="43"/>
      <c r="J260" s="42"/>
      <c r="K260" s="43"/>
      <c r="L260" s="42"/>
      <c r="M260" s="44"/>
      <c r="N260" s="41"/>
    </row>
    <row r="261" spans="1:14" ht="15.75">
      <c r="A261" s="31"/>
      <c r="B261" s="25"/>
      <c r="C261" s="25"/>
      <c r="D261" s="42"/>
      <c r="E261" s="42"/>
      <c r="F261" s="43"/>
      <c r="G261" s="43"/>
      <c r="H261" s="42"/>
      <c r="I261" s="42"/>
      <c r="J261" s="43"/>
      <c r="K261" s="43"/>
      <c r="L261" s="42"/>
      <c r="M261" s="44"/>
      <c r="N261" s="41"/>
    </row>
    <row r="262" spans="1:14" ht="15.75">
      <c r="A262" s="31"/>
      <c r="B262" s="25"/>
      <c r="C262" s="25"/>
      <c r="D262" s="43"/>
      <c r="E262" s="42"/>
      <c r="F262" s="42"/>
      <c r="G262" s="42"/>
      <c r="H262" s="43"/>
      <c r="I262" s="42"/>
      <c r="J262" s="43"/>
      <c r="K262" s="43"/>
      <c r="L262" s="43"/>
      <c r="M262" s="44"/>
      <c r="N262" s="41"/>
    </row>
    <row r="263" spans="1:14" ht="15.75">
      <c r="A263" s="31"/>
      <c r="B263" s="25"/>
      <c r="C263" s="25"/>
      <c r="D263" s="43"/>
      <c r="E263" s="43"/>
      <c r="F263" s="42"/>
      <c r="G263" s="43"/>
      <c r="H263" s="43"/>
      <c r="I263" s="43"/>
      <c r="J263" s="42"/>
      <c r="K263" s="42"/>
      <c r="L263" s="43"/>
      <c r="M263" s="44"/>
      <c r="N263" s="41"/>
    </row>
    <row r="264" spans="1:14" ht="15.75">
      <c r="A264" s="31"/>
      <c r="B264" s="25"/>
      <c r="C264" s="25"/>
      <c r="D264" s="42"/>
      <c r="E264" s="42"/>
      <c r="F264" s="43"/>
      <c r="G264" s="43"/>
      <c r="H264" s="42"/>
      <c r="I264" s="43"/>
      <c r="J264" s="43"/>
      <c r="K264" s="42"/>
      <c r="L264" s="43"/>
      <c r="M264" s="44"/>
      <c r="N264" s="41"/>
    </row>
    <row r="265" spans="1:14" ht="15.75">
      <c r="A265" s="31"/>
      <c r="B265" s="25"/>
      <c r="C265" s="25"/>
      <c r="D265" s="42"/>
      <c r="E265" s="42"/>
      <c r="F265" s="43"/>
      <c r="G265" s="42"/>
      <c r="H265" s="42"/>
      <c r="I265" s="43"/>
      <c r="J265" s="42"/>
      <c r="K265" s="42"/>
      <c r="L265" s="43"/>
      <c r="M265" s="44"/>
      <c r="N265" s="41"/>
    </row>
    <row r="266" spans="1:14" ht="15.75">
      <c r="A266" s="31"/>
      <c r="B266" s="25"/>
      <c r="C266" s="25"/>
      <c r="D266" s="42"/>
      <c r="E266" s="42"/>
      <c r="F266" s="42"/>
      <c r="G266" s="43"/>
      <c r="H266" s="42"/>
      <c r="I266" s="42"/>
      <c r="J266" s="42"/>
      <c r="K266" s="42"/>
      <c r="L266" s="43"/>
      <c r="M266" s="44"/>
      <c r="N266" s="41"/>
    </row>
    <row r="267" spans="1:14" ht="15.75">
      <c r="A267" s="31"/>
      <c r="B267" s="25"/>
      <c r="C267" s="25"/>
      <c r="D267" s="42"/>
      <c r="E267" s="42"/>
      <c r="F267" s="43"/>
      <c r="G267" s="43"/>
      <c r="H267" s="42"/>
      <c r="I267" s="43"/>
      <c r="J267" s="42"/>
      <c r="K267" s="43"/>
      <c r="L267" s="42"/>
      <c r="M267" s="44"/>
      <c r="N267" s="41"/>
    </row>
    <row r="268" spans="1:14" ht="15.75">
      <c r="A268" s="31"/>
      <c r="B268" s="25"/>
      <c r="C268" s="25"/>
      <c r="D268" s="43"/>
      <c r="E268" s="42"/>
      <c r="F268" s="43"/>
      <c r="G268" s="43"/>
      <c r="H268" s="43"/>
      <c r="I268" s="42"/>
      <c r="J268" s="42"/>
      <c r="K268" s="42"/>
      <c r="L268" s="43"/>
      <c r="M268" s="44"/>
      <c r="N268" s="41"/>
    </row>
    <row r="269" spans="1:14" ht="15.75">
      <c r="A269" s="31"/>
      <c r="B269" s="25"/>
      <c r="C269" s="25"/>
      <c r="D269" s="43"/>
      <c r="E269" s="42"/>
      <c r="F269" s="42"/>
      <c r="G269" s="43"/>
      <c r="H269" s="43"/>
      <c r="I269" s="43"/>
      <c r="J269" s="42"/>
      <c r="K269" s="42"/>
      <c r="L269" s="43"/>
      <c r="M269" s="44"/>
      <c r="N269" s="41"/>
    </row>
    <row r="270" spans="1:14" ht="15.75">
      <c r="A270" s="31"/>
      <c r="B270" s="25"/>
      <c r="C270" s="25"/>
      <c r="D270" s="43"/>
      <c r="E270" s="42"/>
      <c r="F270" s="43"/>
      <c r="G270" s="43"/>
      <c r="H270" s="42"/>
      <c r="I270" s="42"/>
      <c r="J270" s="42"/>
      <c r="K270" s="42"/>
      <c r="L270" s="42"/>
      <c r="M270" s="46"/>
      <c r="N270" s="41"/>
    </row>
    <row r="271" spans="4:14" ht="15.75">
      <c r="D271" s="42"/>
      <c r="E271" s="42"/>
      <c r="F271" s="42"/>
      <c r="G271" s="42"/>
      <c r="H271" s="42"/>
      <c r="I271" s="42"/>
      <c r="J271" s="42"/>
      <c r="K271" s="42"/>
      <c r="L271" s="42"/>
      <c r="M271" s="44"/>
      <c r="N271" s="41"/>
    </row>
    <row r="272" spans="1:14" ht="15.75">
      <c r="A272" s="31"/>
      <c r="B272" s="25"/>
      <c r="C272" s="25"/>
      <c r="D272" s="45"/>
      <c r="E272" s="42"/>
      <c r="F272" s="42"/>
      <c r="G272" s="42"/>
      <c r="H272" s="42"/>
      <c r="I272" s="42"/>
      <c r="J272" s="42"/>
      <c r="K272" s="42"/>
      <c r="L272" s="42"/>
      <c r="M272" s="44"/>
      <c r="N272" s="41"/>
    </row>
    <row r="273" spans="4:14" ht="15.75">
      <c r="D273" s="42"/>
      <c r="E273" s="42"/>
      <c r="F273" s="42"/>
      <c r="G273" s="42"/>
      <c r="H273" s="42"/>
      <c r="I273" s="42"/>
      <c r="J273" s="42"/>
      <c r="K273" s="42"/>
      <c r="L273" s="42"/>
      <c r="M273" s="44"/>
      <c r="N273" s="41"/>
    </row>
    <row r="274" spans="1:14" ht="15.75">
      <c r="A274" s="31"/>
      <c r="B274" s="25"/>
      <c r="C274" s="25"/>
      <c r="D274" s="41"/>
      <c r="E274" s="41"/>
      <c r="F274" s="41"/>
      <c r="G274" s="41"/>
      <c r="H274" s="41"/>
      <c r="I274" s="41"/>
      <c r="J274" s="41"/>
      <c r="K274" s="41"/>
      <c r="L274" s="41"/>
      <c r="M274" s="44"/>
      <c r="N274" s="41"/>
    </row>
    <row r="275" spans="1:14" ht="15.75">
      <c r="A275" s="31"/>
      <c r="B275" s="25"/>
      <c r="C275" s="25"/>
      <c r="D275" s="42"/>
      <c r="E275" s="42"/>
      <c r="F275" s="42"/>
      <c r="G275" s="42"/>
      <c r="H275" s="42"/>
      <c r="I275" s="42"/>
      <c r="J275" s="42"/>
      <c r="K275" s="42"/>
      <c r="L275" s="42"/>
      <c r="M275" s="44"/>
      <c r="N275" s="41"/>
    </row>
    <row r="276" spans="1:14" ht="15.75">
      <c r="A276" s="31"/>
      <c r="B276" s="25"/>
      <c r="C276" s="25"/>
      <c r="D276" s="42"/>
      <c r="E276" s="42"/>
      <c r="F276" s="43"/>
      <c r="G276" s="42"/>
      <c r="H276" s="42"/>
      <c r="I276" s="43"/>
      <c r="J276" s="43"/>
      <c r="K276" s="42"/>
      <c r="L276" s="42"/>
      <c r="M276" s="44"/>
      <c r="N276" s="41"/>
    </row>
    <row r="277" spans="1:14" ht="15.75">
      <c r="A277" s="31"/>
      <c r="B277" s="25"/>
      <c r="C277" s="25"/>
      <c r="D277" s="42"/>
      <c r="E277" s="42"/>
      <c r="F277" s="42"/>
      <c r="G277" s="42"/>
      <c r="H277" s="42"/>
      <c r="I277" s="43"/>
      <c r="J277" s="42"/>
      <c r="K277" s="42"/>
      <c r="L277" s="43"/>
      <c r="M277" s="44"/>
      <c r="N277" s="41"/>
    </row>
    <row r="278" spans="1:14" ht="15.75">
      <c r="A278" s="31"/>
      <c r="B278" s="25"/>
      <c r="C278" s="25"/>
      <c r="D278" s="42"/>
      <c r="E278" s="42"/>
      <c r="F278" s="43"/>
      <c r="G278" s="42"/>
      <c r="H278" s="42"/>
      <c r="I278" s="43"/>
      <c r="J278" s="42"/>
      <c r="K278" s="42"/>
      <c r="L278" s="42"/>
      <c r="M278" s="44"/>
      <c r="N278" s="41"/>
    </row>
    <row r="279" spans="1:14" ht="15.75">
      <c r="A279" s="31"/>
      <c r="B279" s="25"/>
      <c r="C279" s="25"/>
      <c r="D279" s="42"/>
      <c r="E279" s="42"/>
      <c r="F279" s="43"/>
      <c r="G279" s="43"/>
      <c r="H279" s="42"/>
      <c r="I279" s="43"/>
      <c r="J279" s="43"/>
      <c r="K279" s="42"/>
      <c r="L279" s="43"/>
      <c r="M279" s="44"/>
      <c r="N279" s="41"/>
    </row>
    <row r="280" spans="1:14" ht="15.75">
      <c r="A280" s="31"/>
      <c r="B280" s="25"/>
      <c r="C280" s="25"/>
      <c r="D280" s="43"/>
      <c r="E280" s="42"/>
      <c r="F280" s="43"/>
      <c r="G280" s="42"/>
      <c r="H280" s="42"/>
      <c r="I280" s="43"/>
      <c r="J280" s="43"/>
      <c r="K280" s="42"/>
      <c r="L280" s="43"/>
      <c r="M280" s="44"/>
      <c r="N280" s="41"/>
    </row>
    <row r="281" spans="1:14" ht="15.75">
      <c r="A281" s="31"/>
      <c r="B281" s="25"/>
      <c r="C281" s="25"/>
      <c r="D281" s="42"/>
      <c r="E281" s="42"/>
      <c r="F281" s="43"/>
      <c r="G281" s="43"/>
      <c r="H281" s="42"/>
      <c r="I281" s="43"/>
      <c r="J281" s="43"/>
      <c r="K281" s="42"/>
      <c r="L281" s="42"/>
      <c r="M281" s="44"/>
      <c r="N281" s="41"/>
    </row>
    <row r="282" spans="1:14" ht="15.75">
      <c r="A282" s="31"/>
      <c r="B282" s="25"/>
      <c r="C282" s="25"/>
      <c r="D282" s="42"/>
      <c r="E282" s="42"/>
      <c r="F282" s="42"/>
      <c r="G282" s="43"/>
      <c r="H282" s="42"/>
      <c r="I282" s="43"/>
      <c r="J282" s="42"/>
      <c r="K282" s="42"/>
      <c r="L282" s="42"/>
      <c r="M282" s="44"/>
      <c r="N282" s="41"/>
    </row>
    <row r="283" spans="1:14" ht="15.75">
      <c r="A283" s="31"/>
      <c r="B283" s="25"/>
      <c r="C283" s="25"/>
      <c r="D283" s="42"/>
      <c r="E283" s="42"/>
      <c r="F283" s="43"/>
      <c r="G283" s="42"/>
      <c r="H283" s="42"/>
      <c r="I283" s="43"/>
      <c r="J283" s="42"/>
      <c r="K283" s="42"/>
      <c r="L283" s="43"/>
      <c r="M283" s="44"/>
      <c r="N283" s="41"/>
    </row>
    <row r="284" spans="1:14" ht="15.75">
      <c r="A284" s="31"/>
      <c r="B284" s="25"/>
      <c r="C284" s="25"/>
      <c r="D284" s="42"/>
      <c r="E284" s="42"/>
      <c r="F284" s="43"/>
      <c r="G284" s="43"/>
      <c r="H284" s="42"/>
      <c r="I284" s="43"/>
      <c r="J284" s="43"/>
      <c r="K284" s="42"/>
      <c r="L284" s="42"/>
      <c r="M284" s="46"/>
      <c r="N284" s="41"/>
    </row>
    <row r="285" spans="1:14" ht="15.75">
      <c r="A285" s="31"/>
      <c r="B285" s="25"/>
      <c r="C285" s="25"/>
      <c r="D285" s="42"/>
      <c r="E285" s="42"/>
      <c r="F285" s="43"/>
      <c r="G285" s="43"/>
      <c r="H285" s="42"/>
      <c r="I285" s="43"/>
      <c r="J285" s="43"/>
      <c r="K285" s="42"/>
      <c r="L285" s="42"/>
      <c r="M285" s="46"/>
      <c r="N285" s="41"/>
    </row>
    <row r="286" spans="1:14" ht="15.75">
      <c r="A286" s="31"/>
      <c r="B286" s="25"/>
      <c r="C286" s="25"/>
      <c r="D286" s="42"/>
      <c r="E286" s="42"/>
      <c r="F286" s="43"/>
      <c r="G286" s="43"/>
      <c r="H286" s="42"/>
      <c r="I286" s="43"/>
      <c r="J286" s="42"/>
      <c r="K286" s="42"/>
      <c r="L286" s="42"/>
      <c r="M286" s="44"/>
      <c r="N286" s="41"/>
    </row>
    <row r="287" spans="1:14" ht="15.75">
      <c r="A287" s="31"/>
      <c r="B287" s="25"/>
      <c r="C287" s="25"/>
      <c r="D287" s="42"/>
      <c r="E287" s="42"/>
      <c r="F287" s="43"/>
      <c r="G287" s="42"/>
      <c r="H287" s="42"/>
      <c r="I287" s="43"/>
      <c r="J287" s="43"/>
      <c r="K287" s="42"/>
      <c r="L287" s="42"/>
      <c r="M287" s="46"/>
      <c r="N287" s="41"/>
    </row>
    <row r="288" spans="1:14" ht="15.75">
      <c r="A288" s="31"/>
      <c r="B288" s="25"/>
      <c r="C288" s="25"/>
      <c r="D288" s="43"/>
      <c r="E288" s="42"/>
      <c r="F288" s="43"/>
      <c r="G288" s="43"/>
      <c r="H288" s="42"/>
      <c r="I288" s="43"/>
      <c r="J288" s="43"/>
      <c r="K288" s="42"/>
      <c r="L288" s="43"/>
      <c r="M288" s="44"/>
      <c r="N288" s="41"/>
    </row>
    <row r="289" spans="1:14" ht="15.75">
      <c r="A289" s="31"/>
      <c r="B289" s="25"/>
      <c r="C289" s="25"/>
      <c r="D289" s="42"/>
      <c r="E289" s="42"/>
      <c r="F289" s="42"/>
      <c r="G289" s="42"/>
      <c r="H289" s="42"/>
      <c r="I289" s="43"/>
      <c r="J289" s="43"/>
      <c r="K289" s="42"/>
      <c r="L289" s="43"/>
      <c r="M289" s="44"/>
      <c r="N289" s="41"/>
    </row>
    <row r="290" spans="1:14" ht="15.75">
      <c r="A290" s="31"/>
      <c r="B290" s="25"/>
      <c r="C290" s="25"/>
      <c r="D290" s="43"/>
      <c r="E290" s="42"/>
      <c r="F290" s="43"/>
      <c r="G290" s="43"/>
      <c r="H290" s="43"/>
      <c r="I290" s="43"/>
      <c r="J290" s="42"/>
      <c r="K290" s="42"/>
      <c r="L290" s="43"/>
      <c r="M290" s="44"/>
      <c r="N290" s="41"/>
    </row>
    <row r="291" spans="1:14" ht="15.75">
      <c r="A291" s="31"/>
      <c r="B291" s="25"/>
      <c r="C291" s="25"/>
      <c r="D291" s="42"/>
      <c r="E291" s="42"/>
      <c r="F291" s="43"/>
      <c r="G291" s="42"/>
      <c r="H291" s="42"/>
      <c r="I291" s="43"/>
      <c r="J291" s="42"/>
      <c r="K291" s="43"/>
      <c r="L291" s="42"/>
      <c r="M291" s="44"/>
      <c r="N291" s="41"/>
    </row>
    <row r="292" spans="1:14" ht="15.75">
      <c r="A292" s="31"/>
      <c r="B292" s="25"/>
      <c r="C292" s="25"/>
      <c r="D292" s="42"/>
      <c r="E292" s="42"/>
      <c r="F292" s="43"/>
      <c r="G292" s="42"/>
      <c r="H292" s="42"/>
      <c r="I292" s="43"/>
      <c r="J292" s="43"/>
      <c r="K292" s="42"/>
      <c r="L292" s="43"/>
      <c r="M292" s="44"/>
      <c r="N292" s="41"/>
    </row>
    <row r="293" spans="1:14" ht="15.75">
      <c r="A293" s="31"/>
      <c r="B293" s="25"/>
      <c r="C293" s="25"/>
      <c r="D293" s="42"/>
      <c r="E293" s="42"/>
      <c r="F293" s="42"/>
      <c r="G293" s="42"/>
      <c r="H293" s="42"/>
      <c r="I293" s="42"/>
      <c r="J293" s="42"/>
      <c r="K293" s="42"/>
      <c r="L293" s="42"/>
      <c r="M293" s="44"/>
      <c r="N293" s="41"/>
    </row>
    <row r="294" spans="1:14" ht="15.75">
      <c r="A294" s="31"/>
      <c r="B294" s="25"/>
      <c r="C294" s="25"/>
      <c r="D294" s="42"/>
      <c r="E294" s="42"/>
      <c r="F294" s="43"/>
      <c r="G294" s="42"/>
      <c r="H294" s="42"/>
      <c r="I294" s="43"/>
      <c r="J294" s="42"/>
      <c r="K294" s="43"/>
      <c r="L294" s="42"/>
      <c r="M294" s="44"/>
      <c r="N294" s="41"/>
    </row>
    <row r="295" spans="1:14" ht="15.75">
      <c r="A295" s="31"/>
      <c r="B295" s="25"/>
      <c r="C295" s="25"/>
      <c r="D295" s="42"/>
      <c r="E295" s="42"/>
      <c r="F295" s="42"/>
      <c r="G295" s="43"/>
      <c r="H295" s="42"/>
      <c r="I295" s="43"/>
      <c r="J295" s="43"/>
      <c r="K295" s="43"/>
      <c r="L295" s="43"/>
      <c r="M295" s="46"/>
      <c r="N295" s="41"/>
    </row>
    <row r="296" spans="1:14" ht="15.75">
      <c r="A296" s="31"/>
      <c r="B296" s="25"/>
      <c r="C296" s="25"/>
      <c r="D296" s="43"/>
      <c r="E296" s="42"/>
      <c r="F296" s="42"/>
      <c r="G296" s="43"/>
      <c r="H296" s="42"/>
      <c r="I296" s="43"/>
      <c r="J296" s="43"/>
      <c r="K296" s="43"/>
      <c r="L296" s="43"/>
      <c r="M296" s="46"/>
      <c r="N296" s="41"/>
    </row>
    <row r="297" spans="1:14" ht="15.75">
      <c r="A297" s="31"/>
      <c r="B297" s="25"/>
      <c r="C297" s="25"/>
      <c r="D297" s="43"/>
      <c r="E297" s="42"/>
      <c r="F297" s="42"/>
      <c r="G297" s="42"/>
      <c r="H297" s="43"/>
      <c r="I297" s="43"/>
      <c r="J297" s="43"/>
      <c r="K297" s="42"/>
      <c r="L297" s="43"/>
      <c r="M297" s="44"/>
      <c r="N297" s="41"/>
    </row>
    <row r="298" spans="1:14" ht="15.75">
      <c r="A298" s="31"/>
      <c r="B298" s="25"/>
      <c r="C298" s="25"/>
      <c r="D298" s="42"/>
      <c r="E298" s="42"/>
      <c r="F298" s="43"/>
      <c r="G298" s="42"/>
      <c r="H298" s="42"/>
      <c r="I298" s="43"/>
      <c r="J298" s="43"/>
      <c r="K298" s="42"/>
      <c r="L298" s="43"/>
      <c r="M298" s="44"/>
      <c r="N298" s="41"/>
    </row>
    <row r="299" spans="1:14" ht="15.75">
      <c r="A299" s="31"/>
      <c r="B299" s="25"/>
      <c r="C299" s="25"/>
      <c r="D299" s="42"/>
      <c r="E299" s="42"/>
      <c r="F299" s="42"/>
      <c r="G299" s="43"/>
      <c r="H299" s="42"/>
      <c r="I299" s="43"/>
      <c r="J299" s="42"/>
      <c r="K299" s="43"/>
      <c r="L299" s="43"/>
      <c r="M299" s="44"/>
      <c r="N299" s="41"/>
    </row>
    <row r="300" spans="1:14" ht="15.75">
      <c r="A300" s="31"/>
      <c r="B300" s="25"/>
      <c r="C300" s="25"/>
      <c r="D300" s="42"/>
      <c r="E300" s="42"/>
      <c r="F300" s="42"/>
      <c r="G300" s="43"/>
      <c r="H300" s="42"/>
      <c r="I300" s="43"/>
      <c r="J300" s="42"/>
      <c r="K300" s="42"/>
      <c r="L300" s="42"/>
      <c r="M300" s="44"/>
      <c r="N300" s="41"/>
    </row>
    <row r="301" spans="1:14" ht="15.75">
      <c r="A301" s="31"/>
      <c r="B301" s="25"/>
      <c r="C301" s="25"/>
      <c r="D301" s="42"/>
      <c r="E301" s="42"/>
      <c r="F301" s="43"/>
      <c r="G301" s="43"/>
      <c r="H301" s="42"/>
      <c r="I301" s="43"/>
      <c r="J301" s="43"/>
      <c r="K301" s="43"/>
      <c r="L301" s="42"/>
      <c r="M301" s="44"/>
      <c r="N301" s="41"/>
    </row>
    <row r="302" spans="1:14" ht="15.75">
      <c r="A302" s="31"/>
      <c r="B302" s="25"/>
      <c r="C302" s="25"/>
      <c r="D302" s="43"/>
      <c r="E302" s="42"/>
      <c r="F302" s="43"/>
      <c r="G302" s="42"/>
      <c r="H302" s="42"/>
      <c r="I302" s="43"/>
      <c r="J302" s="42"/>
      <c r="K302" s="42"/>
      <c r="L302" s="43"/>
      <c r="M302" s="44"/>
      <c r="N302" s="41"/>
    </row>
    <row r="303" spans="1:14" ht="15.75">
      <c r="A303" s="31"/>
      <c r="B303" s="25"/>
      <c r="C303" s="25"/>
      <c r="D303" s="42"/>
      <c r="E303" s="42"/>
      <c r="F303" s="42"/>
      <c r="G303" s="43"/>
      <c r="H303" s="42"/>
      <c r="I303" s="43"/>
      <c r="J303" s="42"/>
      <c r="K303" s="42"/>
      <c r="L303" s="43"/>
      <c r="M303" s="44"/>
      <c r="N303" s="41"/>
    </row>
    <row r="304" spans="1:14" ht="15.75">
      <c r="A304" s="31"/>
      <c r="B304" s="25"/>
      <c r="C304" s="25"/>
      <c r="D304" s="42"/>
      <c r="E304" s="42"/>
      <c r="F304" s="42"/>
      <c r="G304" s="42"/>
      <c r="H304" s="42"/>
      <c r="I304" s="42"/>
      <c r="J304" s="42"/>
      <c r="K304" s="42"/>
      <c r="L304" s="42"/>
      <c r="M304" s="44"/>
      <c r="N304" s="41"/>
    </row>
    <row r="305" spans="4:14" ht="15.75">
      <c r="D305" s="42"/>
      <c r="E305" s="42"/>
      <c r="F305" s="42"/>
      <c r="G305" s="42"/>
      <c r="H305" s="42"/>
      <c r="I305" s="42"/>
      <c r="J305" s="42"/>
      <c r="K305" s="42"/>
      <c r="L305" s="42"/>
      <c r="M305" s="44"/>
      <c r="N305" s="41"/>
    </row>
    <row r="306" spans="1:14" ht="15.75">
      <c r="A306" s="31"/>
      <c r="B306" s="25"/>
      <c r="C306" s="25"/>
      <c r="D306" s="45"/>
      <c r="E306" s="42"/>
      <c r="F306" s="42"/>
      <c r="G306" s="42"/>
      <c r="H306" s="42"/>
      <c r="I306" s="42"/>
      <c r="J306" s="42"/>
      <c r="K306" s="42"/>
      <c r="L306" s="42"/>
      <c r="M306" s="44"/>
      <c r="N306" s="41"/>
    </row>
    <row r="307" spans="4:14" ht="15.75">
      <c r="D307" s="42"/>
      <c r="E307" s="42"/>
      <c r="F307" s="42"/>
      <c r="G307" s="42"/>
      <c r="H307" s="42"/>
      <c r="I307" s="42"/>
      <c r="J307" s="42"/>
      <c r="K307" s="42"/>
      <c r="L307" s="42"/>
      <c r="M307" s="44"/>
      <c r="N307" s="41"/>
    </row>
    <row r="308" spans="1:14" ht="15.75">
      <c r="A308" s="31"/>
      <c r="B308" s="25"/>
      <c r="C308" s="25"/>
      <c r="D308" s="41"/>
      <c r="E308" s="41"/>
      <c r="F308" s="41"/>
      <c r="G308" s="41"/>
      <c r="H308" s="41"/>
      <c r="I308" s="41"/>
      <c r="J308" s="41"/>
      <c r="K308" s="41"/>
      <c r="L308" s="41"/>
      <c r="M308" s="44"/>
      <c r="N308" s="41"/>
    </row>
    <row r="309" spans="1:14" ht="15.75">
      <c r="A309" s="31"/>
      <c r="B309" s="25"/>
      <c r="C309" s="25"/>
      <c r="D309" s="42"/>
      <c r="E309" s="42"/>
      <c r="F309" s="42"/>
      <c r="G309" s="42"/>
      <c r="H309" s="42"/>
      <c r="I309" s="42"/>
      <c r="J309" s="42"/>
      <c r="K309" s="42"/>
      <c r="L309" s="42"/>
      <c r="M309" s="44"/>
      <c r="N309" s="41"/>
    </row>
    <row r="310" spans="1:14" ht="15.75">
      <c r="A310" s="31"/>
      <c r="B310" s="25"/>
      <c r="C310" s="25"/>
      <c r="D310" s="42"/>
      <c r="E310" s="42"/>
      <c r="F310" s="43"/>
      <c r="G310" s="43"/>
      <c r="H310" s="42"/>
      <c r="I310" s="43"/>
      <c r="J310" s="43"/>
      <c r="K310" s="42"/>
      <c r="L310" s="42"/>
      <c r="M310" s="44"/>
      <c r="N310" s="41"/>
    </row>
    <row r="311" spans="1:14" ht="15.75">
      <c r="A311" s="31"/>
      <c r="B311" s="25"/>
      <c r="C311" s="25"/>
      <c r="D311" s="42"/>
      <c r="E311" s="43"/>
      <c r="F311" s="43"/>
      <c r="G311" s="43"/>
      <c r="H311" s="42"/>
      <c r="I311" s="43"/>
      <c r="J311" s="43"/>
      <c r="K311" s="42"/>
      <c r="L311" s="43"/>
      <c r="M311" s="44"/>
      <c r="N311" s="41"/>
    </row>
    <row r="312" spans="1:14" ht="15.75">
      <c r="A312" s="31"/>
      <c r="B312" s="25"/>
      <c r="C312" s="25"/>
      <c r="D312" s="42"/>
      <c r="E312" s="42"/>
      <c r="F312" s="43"/>
      <c r="G312" s="42"/>
      <c r="H312" s="42"/>
      <c r="I312" s="43"/>
      <c r="J312" s="43"/>
      <c r="K312" s="42"/>
      <c r="L312" s="42"/>
      <c r="M312" s="44"/>
      <c r="N312" s="41"/>
    </row>
    <row r="313" spans="1:14" ht="15.75">
      <c r="A313" s="31"/>
      <c r="B313" s="25"/>
      <c r="C313" s="25"/>
      <c r="D313" s="42"/>
      <c r="E313" s="42"/>
      <c r="F313" s="42"/>
      <c r="G313" s="43"/>
      <c r="H313" s="42"/>
      <c r="I313" s="43"/>
      <c r="J313" s="42"/>
      <c r="K313" s="42"/>
      <c r="L313" s="43"/>
      <c r="M313" s="44"/>
      <c r="N313" s="41"/>
    </row>
    <row r="314" spans="1:14" ht="15.75">
      <c r="A314" s="31"/>
      <c r="B314" s="25"/>
      <c r="C314" s="25"/>
      <c r="D314" s="43"/>
      <c r="E314" s="42"/>
      <c r="F314" s="42"/>
      <c r="G314" s="43"/>
      <c r="H314" s="42"/>
      <c r="I314" s="43"/>
      <c r="J314" s="42"/>
      <c r="K314" s="42"/>
      <c r="L314" s="42"/>
      <c r="M314" s="44"/>
      <c r="N314" s="41"/>
    </row>
    <row r="315" spans="1:14" ht="15.75">
      <c r="A315" s="31"/>
      <c r="B315" s="25"/>
      <c r="C315" s="25"/>
      <c r="D315" s="42"/>
      <c r="E315" s="42"/>
      <c r="F315" s="43"/>
      <c r="G315" s="43"/>
      <c r="H315" s="42"/>
      <c r="I315" s="43"/>
      <c r="J315" s="43"/>
      <c r="K315" s="42"/>
      <c r="L315" s="42"/>
      <c r="M315" s="44"/>
      <c r="N315" s="41"/>
    </row>
    <row r="316" spans="1:14" ht="15.75">
      <c r="A316" s="31"/>
      <c r="B316" s="25"/>
      <c r="C316" s="25"/>
      <c r="D316" s="42"/>
      <c r="E316" s="42"/>
      <c r="F316" s="43"/>
      <c r="G316" s="42"/>
      <c r="H316" s="42"/>
      <c r="I316" s="43"/>
      <c r="J316" s="42"/>
      <c r="K316" s="42"/>
      <c r="L316" s="42"/>
      <c r="M316" s="44"/>
      <c r="N316" s="41"/>
    </row>
    <row r="317" spans="1:14" ht="15.75">
      <c r="A317" s="31"/>
      <c r="B317" s="25"/>
      <c r="C317" s="25"/>
      <c r="D317" s="42"/>
      <c r="E317" s="42"/>
      <c r="F317" s="43"/>
      <c r="G317" s="43"/>
      <c r="H317" s="42"/>
      <c r="I317" s="42"/>
      <c r="J317" s="42"/>
      <c r="K317" s="42"/>
      <c r="L317" s="43"/>
      <c r="M317" s="44"/>
      <c r="N317" s="41"/>
    </row>
    <row r="318" spans="1:14" ht="15.75">
      <c r="A318" s="31"/>
      <c r="B318" s="25"/>
      <c r="C318" s="25"/>
      <c r="D318" s="42"/>
      <c r="E318" s="42"/>
      <c r="F318" s="43"/>
      <c r="G318" s="43"/>
      <c r="H318" s="42"/>
      <c r="I318" s="43"/>
      <c r="J318" s="42"/>
      <c r="K318" s="42"/>
      <c r="L318" s="42"/>
      <c r="M318" s="46"/>
      <c r="N318" s="41"/>
    </row>
    <row r="319" spans="1:14" ht="15.75">
      <c r="A319" s="31"/>
      <c r="B319" s="25"/>
      <c r="C319" s="25"/>
      <c r="D319" s="42"/>
      <c r="E319" s="42"/>
      <c r="F319" s="43"/>
      <c r="G319" s="43"/>
      <c r="H319" s="42"/>
      <c r="I319" s="43"/>
      <c r="J319" s="42"/>
      <c r="K319" s="42"/>
      <c r="L319" s="42"/>
      <c r="M319" s="46"/>
      <c r="N319" s="41"/>
    </row>
    <row r="320" spans="1:14" ht="15.75">
      <c r="A320" s="31"/>
      <c r="B320" s="25"/>
      <c r="C320" s="25"/>
      <c r="D320" s="42"/>
      <c r="E320" s="42"/>
      <c r="F320" s="43"/>
      <c r="G320" s="43"/>
      <c r="H320" s="42"/>
      <c r="I320" s="43"/>
      <c r="J320" s="42"/>
      <c r="K320" s="42"/>
      <c r="L320" s="43"/>
      <c r="M320" s="46"/>
      <c r="N320" s="41"/>
    </row>
    <row r="321" spans="1:14" ht="15.75">
      <c r="A321" s="31"/>
      <c r="B321" s="25"/>
      <c r="C321" s="25"/>
      <c r="D321" s="43"/>
      <c r="E321" s="42"/>
      <c r="F321" s="43"/>
      <c r="G321" s="43"/>
      <c r="H321" s="42"/>
      <c r="I321" s="43"/>
      <c r="J321" s="42"/>
      <c r="K321" s="42"/>
      <c r="L321" s="42"/>
      <c r="M321" s="44"/>
      <c r="N321" s="41"/>
    </row>
    <row r="322" spans="1:14" ht="15.75">
      <c r="A322" s="31"/>
      <c r="B322" s="25"/>
      <c r="C322" s="25"/>
      <c r="D322" s="42"/>
      <c r="E322" s="42"/>
      <c r="F322" s="43"/>
      <c r="G322" s="42"/>
      <c r="H322" s="42"/>
      <c r="I322" s="43"/>
      <c r="J322" s="42"/>
      <c r="K322" s="42"/>
      <c r="L322" s="43"/>
      <c r="M322" s="44"/>
      <c r="N322" s="41"/>
    </row>
    <row r="323" spans="1:14" ht="15.75">
      <c r="A323" s="31"/>
      <c r="B323" s="25"/>
      <c r="C323" s="25"/>
      <c r="D323" s="42"/>
      <c r="E323" s="42"/>
      <c r="F323" s="42"/>
      <c r="G323" s="43"/>
      <c r="H323" s="42"/>
      <c r="I323" s="43"/>
      <c r="J323" s="43"/>
      <c r="K323" s="42"/>
      <c r="L323" s="43"/>
      <c r="M323" s="44"/>
      <c r="N323" s="41"/>
    </row>
    <row r="324" spans="1:14" ht="15.75">
      <c r="A324" s="31"/>
      <c r="B324" s="25"/>
      <c r="C324" s="25"/>
      <c r="D324" s="43"/>
      <c r="E324" s="43"/>
      <c r="F324" s="42"/>
      <c r="G324" s="42"/>
      <c r="H324" s="43"/>
      <c r="I324" s="42"/>
      <c r="J324" s="42"/>
      <c r="K324" s="42"/>
      <c r="L324" s="43"/>
      <c r="M324" s="44"/>
      <c r="N324" s="41"/>
    </row>
    <row r="325" spans="1:14" ht="15.75">
      <c r="A325" s="31"/>
      <c r="B325" s="25"/>
      <c r="C325" s="25"/>
      <c r="D325" s="42"/>
      <c r="E325" s="42"/>
      <c r="F325" s="43"/>
      <c r="G325" s="42"/>
      <c r="H325" s="42"/>
      <c r="I325" s="43"/>
      <c r="J325" s="43"/>
      <c r="K325" s="42"/>
      <c r="L325" s="42"/>
      <c r="M325" s="44"/>
      <c r="N325" s="41"/>
    </row>
    <row r="326" spans="1:14" ht="15.75">
      <c r="A326" s="31"/>
      <c r="B326" s="25"/>
      <c r="C326" s="25"/>
      <c r="D326" s="42"/>
      <c r="E326" s="42"/>
      <c r="F326" s="42"/>
      <c r="G326" s="43"/>
      <c r="H326" s="42"/>
      <c r="I326" s="43"/>
      <c r="J326" s="42"/>
      <c r="K326" s="42"/>
      <c r="L326" s="43"/>
      <c r="M326" s="44"/>
      <c r="N326" s="41"/>
    </row>
    <row r="327" spans="1:14" ht="15.75">
      <c r="A327" s="31"/>
      <c r="B327" s="25"/>
      <c r="C327" s="25"/>
      <c r="D327" s="42"/>
      <c r="E327" s="42"/>
      <c r="F327" s="43"/>
      <c r="G327" s="43"/>
      <c r="H327" s="42"/>
      <c r="I327" s="43"/>
      <c r="J327" s="42"/>
      <c r="K327" s="42"/>
      <c r="L327" s="42"/>
      <c r="M327" s="44"/>
      <c r="N327" s="41"/>
    </row>
    <row r="328" spans="1:14" ht="15.75">
      <c r="A328" s="31"/>
      <c r="B328" s="25"/>
      <c r="C328" s="25"/>
      <c r="D328" s="42"/>
      <c r="E328" s="42"/>
      <c r="F328" s="42"/>
      <c r="G328" s="43"/>
      <c r="H328" s="42"/>
      <c r="I328" s="43"/>
      <c r="J328" s="43"/>
      <c r="K328" s="42"/>
      <c r="L328" s="42"/>
      <c r="M328" s="44"/>
      <c r="N328" s="41"/>
    </row>
    <row r="329" spans="1:14" ht="15.75">
      <c r="A329" s="31"/>
      <c r="B329" s="25"/>
      <c r="C329" s="25"/>
      <c r="D329" s="43"/>
      <c r="E329" s="42"/>
      <c r="F329" s="43"/>
      <c r="G329" s="42"/>
      <c r="H329" s="42"/>
      <c r="I329" s="43"/>
      <c r="J329" s="42"/>
      <c r="K329" s="42"/>
      <c r="L329" s="42"/>
      <c r="M329" s="46"/>
      <c r="N329" s="41"/>
    </row>
    <row r="330" spans="1:14" ht="15.75">
      <c r="A330" s="31"/>
      <c r="B330" s="25"/>
      <c r="C330" s="25"/>
      <c r="D330" s="42"/>
      <c r="E330" s="42"/>
      <c r="F330" s="43"/>
      <c r="G330" s="42"/>
      <c r="H330" s="42"/>
      <c r="I330" s="42"/>
      <c r="J330" s="42"/>
      <c r="K330" s="43"/>
      <c r="L330" s="43"/>
      <c r="M330" s="46"/>
      <c r="N330" s="41"/>
    </row>
    <row r="331" spans="1:14" ht="15.75">
      <c r="A331" s="31"/>
      <c r="B331" s="25"/>
      <c r="C331" s="25"/>
      <c r="D331" s="43"/>
      <c r="E331" s="42"/>
      <c r="F331" s="42"/>
      <c r="G331" s="43"/>
      <c r="H331" s="42"/>
      <c r="I331" s="42"/>
      <c r="J331" s="42"/>
      <c r="K331" s="42"/>
      <c r="L331" s="43"/>
      <c r="M331" s="44"/>
      <c r="N331" s="41"/>
    </row>
    <row r="332" spans="1:14" ht="15.75">
      <c r="A332" s="31"/>
      <c r="B332" s="25"/>
      <c r="C332" s="25"/>
      <c r="D332" s="42"/>
      <c r="E332" s="42"/>
      <c r="F332" s="42"/>
      <c r="G332" s="43"/>
      <c r="H332" s="42"/>
      <c r="I332" s="43"/>
      <c r="J332" s="43"/>
      <c r="K332" s="42"/>
      <c r="L332" s="43"/>
      <c r="M332" s="44"/>
      <c r="N332" s="41"/>
    </row>
    <row r="333" spans="1:14" ht="15.75">
      <c r="A333" s="31"/>
      <c r="B333" s="25"/>
      <c r="C333" s="25"/>
      <c r="D333" s="42"/>
      <c r="E333" s="42"/>
      <c r="F333" s="43"/>
      <c r="G333" s="43"/>
      <c r="H333" s="42"/>
      <c r="I333" s="43"/>
      <c r="J333" s="42"/>
      <c r="K333" s="42"/>
      <c r="L333" s="43"/>
      <c r="M333" s="44"/>
      <c r="N333" s="41"/>
    </row>
    <row r="334" spans="1:14" ht="15.75">
      <c r="A334" s="31"/>
      <c r="B334" s="25"/>
      <c r="C334" s="25"/>
      <c r="D334" s="42"/>
      <c r="E334" s="42"/>
      <c r="F334" s="42"/>
      <c r="G334" s="43"/>
      <c r="H334" s="42"/>
      <c r="I334" s="43"/>
      <c r="J334" s="42"/>
      <c r="K334" s="42"/>
      <c r="L334" s="42"/>
      <c r="M334" s="44"/>
      <c r="N334" s="41"/>
    </row>
    <row r="335" spans="1:14" ht="15.75">
      <c r="A335" s="31"/>
      <c r="B335" s="25"/>
      <c r="C335" s="25"/>
      <c r="D335" s="42"/>
      <c r="E335" s="42"/>
      <c r="F335" s="42"/>
      <c r="G335" s="43"/>
      <c r="H335" s="42"/>
      <c r="I335" s="43"/>
      <c r="J335" s="42"/>
      <c r="K335" s="42"/>
      <c r="L335" s="42"/>
      <c r="M335" s="44"/>
      <c r="N335" s="41"/>
    </row>
    <row r="336" spans="1:14" ht="15.75">
      <c r="A336" s="31"/>
      <c r="B336" s="25"/>
      <c r="C336" s="25"/>
      <c r="D336" s="43"/>
      <c r="E336" s="43"/>
      <c r="F336" s="42"/>
      <c r="G336" s="43"/>
      <c r="H336" s="43"/>
      <c r="I336" s="43"/>
      <c r="J336" s="42"/>
      <c r="K336" s="42"/>
      <c r="L336" s="43"/>
      <c r="M336" s="44"/>
      <c r="N336" s="41"/>
    </row>
    <row r="337" spans="1:14" ht="15.75">
      <c r="A337" s="31"/>
      <c r="B337" s="25"/>
      <c r="C337" s="25"/>
      <c r="D337" s="43"/>
      <c r="E337" s="42"/>
      <c r="F337" s="42"/>
      <c r="G337" s="43"/>
      <c r="H337" s="42"/>
      <c r="I337" s="43"/>
      <c r="J337" s="42"/>
      <c r="K337" s="42"/>
      <c r="L337" s="43"/>
      <c r="M337" s="44"/>
      <c r="N337" s="41"/>
    </row>
    <row r="338" spans="1:14" ht="15.75">
      <c r="A338" s="31"/>
      <c r="B338" s="25"/>
      <c r="C338" s="25"/>
      <c r="D338" s="42"/>
      <c r="E338" s="42"/>
      <c r="F338" s="42"/>
      <c r="G338" s="42"/>
      <c r="H338" s="42"/>
      <c r="I338" s="42"/>
      <c r="J338" s="42"/>
      <c r="K338" s="42"/>
      <c r="L338" s="42"/>
      <c r="M338" s="44"/>
      <c r="N338" s="41"/>
    </row>
    <row r="339" spans="4:14" ht="15.75">
      <c r="D339" s="42"/>
      <c r="E339" s="42"/>
      <c r="F339" s="42"/>
      <c r="G339" s="42"/>
      <c r="H339" s="42"/>
      <c r="I339" s="42"/>
      <c r="J339" s="42"/>
      <c r="K339" s="42"/>
      <c r="L339" s="42"/>
      <c r="M339" s="44"/>
      <c r="N339" s="41"/>
    </row>
    <row r="340" spans="1:14" ht="15.75">
      <c r="A340" s="31"/>
      <c r="B340" s="25"/>
      <c r="C340" s="25"/>
      <c r="D340" s="45"/>
      <c r="E340" s="42"/>
      <c r="F340" s="42"/>
      <c r="G340" s="42"/>
      <c r="H340" s="42"/>
      <c r="I340" s="42"/>
      <c r="J340" s="42"/>
      <c r="K340" s="42"/>
      <c r="L340" s="42"/>
      <c r="M340" s="44"/>
      <c r="N340" s="41"/>
    </row>
    <row r="341" spans="4:14" ht="15.75">
      <c r="D341" s="42"/>
      <c r="E341" s="42"/>
      <c r="F341" s="42"/>
      <c r="G341" s="42"/>
      <c r="H341" s="42"/>
      <c r="I341" s="42"/>
      <c r="J341" s="42"/>
      <c r="K341" s="42"/>
      <c r="L341" s="42"/>
      <c r="M341" s="44"/>
      <c r="N341" s="41"/>
    </row>
    <row r="342" spans="1:14" ht="15.75">
      <c r="A342" s="31"/>
      <c r="B342" s="25"/>
      <c r="C342" s="25"/>
      <c r="D342" s="41"/>
      <c r="E342" s="41"/>
      <c r="F342" s="41"/>
      <c r="G342" s="41"/>
      <c r="H342" s="41"/>
      <c r="I342" s="41"/>
      <c r="J342" s="41"/>
      <c r="K342" s="41"/>
      <c r="L342" s="41"/>
      <c r="M342" s="44"/>
      <c r="N342" s="41"/>
    </row>
    <row r="343" spans="1:14" ht="15.75">
      <c r="A343" s="31"/>
      <c r="B343" s="25"/>
      <c r="C343" s="25"/>
      <c r="D343" s="42"/>
      <c r="E343" s="42"/>
      <c r="F343" s="42"/>
      <c r="G343" s="42"/>
      <c r="H343" s="42"/>
      <c r="I343" s="42"/>
      <c r="J343" s="42"/>
      <c r="K343" s="42"/>
      <c r="L343" s="42"/>
      <c r="M343" s="44"/>
      <c r="N343" s="41"/>
    </row>
    <row r="344" spans="1:14" ht="15.75">
      <c r="A344" s="31"/>
      <c r="B344" s="25"/>
      <c r="C344" s="25"/>
      <c r="D344" s="42"/>
      <c r="E344" s="42"/>
      <c r="F344" s="42"/>
      <c r="G344" s="42"/>
      <c r="H344" s="42"/>
      <c r="I344" s="43"/>
      <c r="J344" s="42"/>
      <c r="K344" s="43"/>
      <c r="L344" s="42"/>
      <c r="M344" s="44"/>
      <c r="N344" s="41"/>
    </row>
    <row r="345" spans="1:14" ht="15.75">
      <c r="A345" s="31"/>
      <c r="B345" s="25"/>
      <c r="C345" s="25"/>
      <c r="D345" s="42"/>
      <c r="E345" s="42"/>
      <c r="F345" s="42"/>
      <c r="G345" s="42"/>
      <c r="H345" s="42"/>
      <c r="I345" s="42"/>
      <c r="J345" s="42"/>
      <c r="K345" s="42"/>
      <c r="L345" s="42"/>
      <c r="M345" s="44"/>
      <c r="N345" s="41"/>
    </row>
    <row r="346" spans="1:14" ht="15.75">
      <c r="A346" s="31"/>
      <c r="B346" s="25"/>
      <c r="C346" s="25"/>
      <c r="D346" s="42"/>
      <c r="E346" s="42"/>
      <c r="F346" s="42"/>
      <c r="G346" s="43"/>
      <c r="H346" s="42"/>
      <c r="I346" s="42"/>
      <c r="J346" s="42"/>
      <c r="K346" s="42"/>
      <c r="L346" s="43"/>
      <c r="M346" s="44"/>
      <c r="N346" s="41"/>
    </row>
    <row r="347" spans="1:14" ht="15.75">
      <c r="A347" s="31"/>
      <c r="B347" s="25"/>
      <c r="C347" s="25"/>
      <c r="D347" s="42"/>
      <c r="E347" s="42"/>
      <c r="F347" s="42"/>
      <c r="G347" s="43"/>
      <c r="H347" s="42"/>
      <c r="I347" s="43"/>
      <c r="J347" s="42"/>
      <c r="K347" s="42"/>
      <c r="L347" s="43"/>
      <c r="M347" s="44"/>
      <c r="N347" s="41"/>
    </row>
    <row r="348" spans="1:14" ht="15.75">
      <c r="A348" s="31"/>
      <c r="B348" s="25"/>
      <c r="C348" s="25"/>
      <c r="D348" s="43"/>
      <c r="E348" s="42"/>
      <c r="F348" s="42"/>
      <c r="G348" s="43"/>
      <c r="H348" s="42"/>
      <c r="I348" s="43"/>
      <c r="J348" s="42"/>
      <c r="K348" s="42"/>
      <c r="L348" s="43"/>
      <c r="M348" s="44"/>
      <c r="N348" s="41"/>
    </row>
    <row r="349" spans="1:14" ht="15.75">
      <c r="A349" s="31"/>
      <c r="B349" s="25"/>
      <c r="C349" s="25"/>
      <c r="D349" s="42"/>
      <c r="E349" s="42"/>
      <c r="F349" s="42"/>
      <c r="G349" s="42"/>
      <c r="H349" s="42"/>
      <c r="I349" s="42"/>
      <c r="J349" s="42"/>
      <c r="K349" s="42"/>
      <c r="L349" s="43"/>
      <c r="M349" s="44"/>
      <c r="N349" s="41"/>
    </row>
    <row r="350" spans="1:14" ht="15.75">
      <c r="A350" s="31"/>
      <c r="B350" s="25"/>
      <c r="C350" s="25"/>
      <c r="D350" s="42"/>
      <c r="E350" s="42"/>
      <c r="F350" s="43"/>
      <c r="G350" s="43"/>
      <c r="H350" s="42"/>
      <c r="I350" s="43"/>
      <c r="J350" s="42"/>
      <c r="K350" s="42"/>
      <c r="L350" s="42"/>
      <c r="M350" s="44"/>
      <c r="N350" s="41"/>
    </row>
    <row r="351" spans="1:14" ht="15.75">
      <c r="A351" s="31"/>
      <c r="B351" s="25"/>
      <c r="C351" s="25"/>
      <c r="D351" s="42"/>
      <c r="E351" s="42"/>
      <c r="F351" s="42"/>
      <c r="G351" s="43"/>
      <c r="H351" s="42"/>
      <c r="I351" s="43"/>
      <c r="J351" s="42"/>
      <c r="K351" s="42"/>
      <c r="L351" s="43"/>
      <c r="M351" s="44"/>
      <c r="N351" s="41"/>
    </row>
    <row r="352" spans="1:14" ht="15.75">
      <c r="A352" s="31"/>
      <c r="B352" s="25"/>
      <c r="C352" s="25"/>
      <c r="D352" s="42"/>
      <c r="E352" s="42"/>
      <c r="F352" s="43"/>
      <c r="G352" s="43"/>
      <c r="H352" s="42"/>
      <c r="I352" s="42"/>
      <c r="J352" s="43"/>
      <c r="K352" s="42"/>
      <c r="L352" s="42"/>
      <c r="M352" s="46"/>
      <c r="N352" s="41"/>
    </row>
    <row r="353" spans="1:14" ht="15.75">
      <c r="A353" s="31"/>
      <c r="B353" s="25"/>
      <c r="C353" s="25"/>
      <c r="D353" s="43"/>
      <c r="E353" s="42"/>
      <c r="F353" s="43"/>
      <c r="G353" s="43"/>
      <c r="H353" s="42"/>
      <c r="I353" s="43"/>
      <c r="J353" s="43"/>
      <c r="K353" s="42"/>
      <c r="L353" s="43"/>
      <c r="M353" s="46"/>
      <c r="N353" s="41"/>
    </row>
    <row r="354" spans="1:14" ht="15.75">
      <c r="A354" s="31"/>
      <c r="B354" s="25"/>
      <c r="C354" s="25"/>
      <c r="D354" s="43"/>
      <c r="E354" s="42"/>
      <c r="F354" s="43"/>
      <c r="G354" s="43"/>
      <c r="H354" s="42"/>
      <c r="I354" s="43"/>
      <c r="J354" s="42"/>
      <c r="K354" s="42"/>
      <c r="L354" s="43"/>
      <c r="M354" s="44"/>
      <c r="N354" s="41"/>
    </row>
    <row r="355" spans="1:14" ht="15.75">
      <c r="A355" s="31"/>
      <c r="B355" s="25"/>
      <c r="C355" s="25"/>
      <c r="D355" s="43"/>
      <c r="E355" s="42"/>
      <c r="F355" s="42"/>
      <c r="G355" s="42"/>
      <c r="H355" s="42"/>
      <c r="I355" s="43"/>
      <c r="J355" s="43"/>
      <c r="K355" s="43"/>
      <c r="L355" s="42"/>
      <c r="M355" s="46"/>
      <c r="N355" s="41"/>
    </row>
    <row r="356" spans="1:14" ht="15.75">
      <c r="A356" s="31"/>
      <c r="B356" s="25"/>
      <c r="C356" s="25"/>
      <c r="D356" s="42"/>
      <c r="E356" s="42"/>
      <c r="F356" s="42"/>
      <c r="G356" s="43"/>
      <c r="H356" s="42"/>
      <c r="I356" s="43"/>
      <c r="J356" s="42"/>
      <c r="K356" s="42"/>
      <c r="L356" s="42"/>
      <c r="M356" s="44"/>
      <c r="N356" s="41"/>
    </row>
    <row r="357" spans="1:14" ht="15.75">
      <c r="A357" s="31"/>
      <c r="B357" s="25"/>
      <c r="C357" s="25"/>
      <c r="D357" s="42"/>
      <c r="E357" s="42"/>
      <c r="F357" s="42"/>
      <c r="G357" s="43"/>
      <c r="H357" s="42"/>
      <c r="I357" s="43"/>
      <c r="J357" s="43"/>
      <c r="K357" s="42"/>
      <c r="L357" s="43"/>
      <c r="M357" s="44"/>
      <c r="N357" s="41"/>
    </row>
    <row r="358" spans="1:14" ht="15.75">
      <c r="A358" s="31"/>
      <c r="B358" s="25"/>
      <c r="C358" s="25"/>
      <c r="D358" s="43"/>
      <c r="E358" s="43"/>
      <c r="F358" s="42"/>
      <c r="G358" s="43"/>
      <c r="H358" s="43"/>
      <c r="I358" s="43"/>
      <c r="J358" s="42"/>
      <c r="K358" s="42"/>
      <c r="L358" s="43"/>
      <c r="M358" s="44"/>
      <c r="N358" s="41"/>
    </row>
    <row r="359" spans="1:14" ht="15.75">
      <c r="A359" s="31"/>
      <c r="B359" s="25"/>
      <c r="C359" s="25"/>
      <c r="D359" s="42"/>
      <c r="E359" s="42"/>
      <c r="F359" s="42"/>
      <c r="G359" s="42"/>
      <c r="H359" s="42"/>
      <c r="I359" s="43"/>
      <c r="J359" s="43"/>
      <c r="K359" s="43"/>
      <c r="L359" s="42"/>
      <c r="M359" s="44"/>
      <c r="N359" s="41"/>
    </row>
    <row r="360" spans="1:14" ht="15.75">
      <c r="A360" s="31"/>
      <c r="B360" s="25"/>
      <c r="C360" s="25"/>
      <c r="D360" s="42"/>
      <c r="E360" s="42"/>
      <c r="F360" s="42"/>
      <c r="G360" s="43"/>
      <c r="H360" s="42"/>
      <c r="I360" s="43"/>
      <c r="J360" s="42"/>
      <c r="K360" s="42"/>
      <c r="L360" s="43"/>
      <c r="M360" s="44"/>
      <c r="N360" s="41"/>
    </row>
    <row r="361" spans="1:14" ht="15.75">
      <c r="A361" s="31"/>
      <c r="B361" s="25"/>
      <c r="C361" s="25"/>
      <c r="D361" s="42"/>
      <c r="E361" s="42"/>
      <c r="F361" s="42"/>
      <c r="G361" s="43"/>
      <c r="H361" s="42"/>
      <c r="I361" s="43"/>
      <c r="J361" s="42"/>
      <c r="K361" s="43"/>
      <c r="L361" s="42"/>
      <c r="M361" s="44"/>
      <c r="N361" s="41"/>
    </row>
    <row r="362" spans="1:14" ht="15.75">
      <c r="A362" s="31"/>
      <c r="B362" s="25"/>
      <c r="C362" s="25"/>
      <c r="D362" s="42"/>
      <c r="E362" s="42"/>
      <c r="F362" s="42"/>
      <c r="G362" s="42"/>
      <c r="H362" s="42"/>
      <c r="I362" s="43"/>
      <c r="J362" s="43"/>
      <c r="K362" s="42"/>
      <c r="L362" s="42"/>
      <c r="M362" s="44"/>
      <c r="N362" s="41"/>
    </row>
    <row r="363" spans="1:14" ht="15.75">
      <c r="A363" s="31"/>
      <c r="B363" s="25"/>
      <c r="C363" s="25"/>
      <c r="D363" s="43"/>
      <c r="E363" s="42"/>
      <c r="F363" s="43"/>
      <c r="G363" s="43"/>
      <c r="H363" s="42"/>
      <c r="I363" s="43"/>
      <c r="J363" s="43"/>
      <c r="K363" s="43"/>
      <c r="L363" s="43"/>
      <c r="M363" s="44"/>
      <c r="N363" s="41"/>
    </row>
    <row r="364" spans="1:14" ht="15.75">
      <c r="A364" s="31"/>
      <c r="B364" s="25"/>
      <c r="C364" s="25"/>
      <c r="D364" s="43"/>
      <c r="E364" s="42"/>
      <c r="F364" s="43"/>
      <c r="G364" s="43"/>
      <c r="H364" s="43"/>
      <c r="I364" s="43"/>
      <c r="J364" s="43"/>
      <c r="K364" s="42"/>
      <c r="L364" s="43"/>
      <c r="M364" s="44"/>
      <c r="N364" s="41"/>
    </row>
    <row r="365" spans="1:14" ht="15.75">
      <c r="A365" s="31"/>
      <c r="B365" s="25"/>
      <c r="C365" s="25"/>
      <c r="D365" s="43"/>
      <c r="E365" s="43"/>
      <c r="F365" s="42"/>
      <c r="G365" s="43"/>
      <c r="H365" s="43"/>
      <c r="I365" s="43"/>
      <c r="J365" s="42"/>
      <c r="K365" s="42"/>
      <c r="L365" s="43"/>
      <c r="M365" s="44"/>
      <c r="N365" s="41"/>
    </row>
    <row r="366" spans="1:14" ht="15.75">
      <c r="A366" s="31"/>
      <c r="B366" s="25"/>
      <c r="C366" s="25"/>
      <c r="D366" s="42"/>
      <c r="E366" s="42"/>
      <c r="F366" s="42"/>
      <c r="G366" s="43"/>
      <c r="H366" s="42"/>
      <c r="I366" s="43"/>
      <c r="J366" s="42"/>
      <c r="K366" s="42"/>
      <c r="L366" s="43"/>
      <c r="M366" s="44"/>
      <c r="N366" s="41"/>
    </row>
    <row r="367" spans="1:14" ht="15.75">
      <c r="A367" s="31"/>
      <c r="B367" s="25"/>
      <c r="C367" s="25"/>
      <c r="D367" s="42"/>
      <c r="E367" s="42"/>
      <c r="F367" s="43"/>
      <c r="G367" s="43"/>
      <c r="H367" s="42"/>
      <c r="I367" s="43"/>
      <c r="J367" s="42"/>
      <c r="K367" s="42"/>
      <c r="L367" s="43"/>
      <c r="M367" s="44"/>
      <c r="N367" s="41"/>
    </row>
    <row r="368" spans="1:14" ht="15.75">
      <c r="A368" s="31"/>
      <c r="B368" s="25"/>
      <c r="C368" s="25"/>
      <c r="D368" s="42"/>
      <c r="E368" s="42"/>
      <c r="F368" s="42"/>
      <c r="G368" s="43"/>
      <c r="H368" s="42"/>
      <c r="I368" s="43"/>
      <c r="J368" s="42"/>
      <c r="K368" s="42"/>
      <c r="L368" s="42"/>
      <c r="M368" s="44"/>
      <c r="N368" s="41"/>
    </row>
    <row r="369" spans="1:14" ht="15.75">
      <c r="A369" s="31"/>
      <c r="B369" s="25"/>
      <c r="C369" s="25"/>
      <c r="D369" s="42"/>
      <c r="E369" s="42"/>
      <c r="F369" s="42"/>
      <c r="G369" s="43"/>
      <c r="H369" s="42"/>
      <c r="I369" s="43"/>
      <c r="J369" s="42"/>
      <c r="K369" s="42"/>
      <c r="L369" s="42"/>
      <c r="M369" s="44"/>
      <c r="N369" s="41"/>
    </row>
    <row r="370" spans="1:14" ht="15.75">
      <c r="A370" s="31"/>
      <c r="B370" s="25"/>
      <c r="C370" s="25"/>
      <c r="D370" s="43"/>
      <c r="E370" s="43"/>
      <c r="F370" s="42"/>
      <c r="G370" s="43"/>
      <c r="H370" s="42"/>
      <c r="I370" s="42"/>
      <c r="J370" s="42"/>
      <c r="K370" s="42"/>
      <c r="L370" s="43"/>
      <c r="M370" s="44"/>
      <c r="N370" s="41"/>
    </row>
    <row r="371" spans="1:14" ht="15.75">
      <c r="A371" s="31"/>
      <c r="B371" s="25"/>
      <c r="C371" s="25"/>
      <c r="D371" s="43"/>
      <c r="E371" s="42"/>
      <c r="F371" s="42"/>
      <c r="G371" s="43"/>
      <c r="H371" s="42"/>
      <c r="I371" s="43"/>
      <c r="J371" s="42"/>
      <c r="K371" s="42"/>
      <c r="L371" s="43"/>
      <c r="M371" s="44"/>
      <c r="N371" s="41"/>
    </row>
    <row r="372" spans="1:14" ht="15.75">
      <c r="A372" s="31"/>
      <c r="B372" s="25"/>
      <c r="C372" s="25"/>
      <c r="D372" s="42"/>
      <c r="E372" s="42"/>
      <c r="F372" s="42"/>
      <c r="G372" s="42"/>
      <c r="H372" s="42"/>
      <c r="I372" s="42"/>
      <c r="J372" s="42"/>
      <c r="K372" s="42"/>
      <c r="L372" s="42"/>
      <c r="M372" s="44"/>
      <c r="N372" s="41"/>
    </row>
    <row r="373" spans="4:14" ht="15.75">
      <c r="D373" s="42"/>
      <c r="E373" s="42"/>
      <c r="F373" s="42"/>
      <c r="G373" s="42"/>
      <c r="H373" s="42"/>
      <c r="I373" s="42"/>
      <c r="J373" s="42"/>
      <c r="K373" s="42"/>
      <c r="L373" s="42"/>
      <c r="M373" s="44"/>
      <c r="N373" s="41"/>
    </row>
    <row r="374" spans="1:14" ht="15.75">
      <c r="A374" s="31"/>
      <c r="B374" s="25"/>
      <c r="C374" s="25"/>
      <c r="D374" s="45"/>
      <c r="E374" s="42"/>
      <c r="F374" s="42"/>
      <c r="G374" s="42"/>
      <c r="H374" s="42"/>
      <c r="I374" s="42"/>
      <c r="J374" s="42"/>
      <c r="K374" s="42"/>
      <c r="L374" s="42"/>
      <c r="M374" s="44"/>
      <c r="N374" s="41"/>
    </row>
    <row r="375" spans="4:14" ht="15.75">
      <c r="D375" s="42"/>
      <c r="E375" s="42"/>
      <c r="F375" s="42"/>
      <c r="G375" s="42"/>
      <c r="H375" s="42"/>
      <c r="I375" s="42"/>
      <c r="J375" s="42"/>
      <c r="K375" s="42"/>
      <c r="L375" s="42"/>
      <c r="M375" s="44"/>
      <c r="N375" s="41"/>
    </row>
    <row r="376" spans="1:14" ht="15.75">
      <c r="A376" s="31"/>
      <c r="B376" s="25"/>
      <c r="C376" s="25"/>
      <c r="D376" s="41"/>
      <c r="E376" s="41"/>
      <c r="F376" s="41"/>
      <c r="G376" s="41"/>
      <c r="H376" s="41"/>
      <c r="I376" s="41"/>
      <c r="J376" s="41"/>
      <c r="K376" s="41"/>
      <c r="L376" s="41"/>
      <c r="M376" s="44"/>
      <c r="N376" s="41"/>
    </row>
    <row r="377" spans="1:14" ht="15.75">
      <c r="A377" s="31"/>
      <c r="B377" s="25"/>
      <c r="C377" s="25"/>
      <c r="D377" s="42"/>
      <c r="E377" s="42"/>
      <c r="F377" s="42"/>
      <c r="G377" s="42"/>
      <c r="H377" s="42"/>
      <c r="I377" s="42"/>
      <c r="J377" s="42"/>
      <c r="K377" s="42"/>
      <c r="L377" s="42"/>
      <c r="M377" s="44"/>
      <c r="N377" s="41"/>
    </row>
    <row r="378" spans="1:14" ht="15.75">
      <c r="A378" s="31"/>
      <c r="B378" s="25"/>
      <c r="C378" s="25"/>
      <c r="D378" s="42"/>
      <c r="E378" s="42"/>
      <c r="F378" s="42"/>
      <c r="G378" s="43"/>
      <c r="H378" s="42"/>
      <c r="I378" s="43"/>
      <c r="J378" s="43"/>
      <c r="K378" s="42"/>
      <c r="L378" s="42"/>
      <c r="M378" s="44"/>
      <c r="N378" s="41"/>
    </row>
    <row r="379" spans="1:14" ht="15.75">
      <c r="A379" s="31"/>
      <c r="B379" s="25"/>
      <c r="C379" s="25"/>
      <c r="D379" s="42"/>
      <c r="E379" s="42"/>
      <c r="F379" s="42"/>
      <c r="G379" s="42"/>
      <c r="H379" s="42"/>
      <c r="I379" s="42"/>
      <c r="J379" s="42"/>
      <c r="K379" s="42"/>
      <c r="L379" s="42"/>
      <c r="M379" s="44"/>
      <c r="N379" s="41"/>
    </row>
    <row r="380" spans="1:14" ht="15.75">
      <c r="A380" s="31"/>
      <c r="B380" s="25"/>
      <c r="C380" s="25"/>
      <c r="D380" s="42"/>
      <c r="E380" s="43"/>
      <c r="F380" s="42"/>
      <c r="G380" s="42"/>
      <c r="H380" s="43"/>
      <c r="I380" s="42"/>
      <c r="J380" s="42"/>
      <c r="K380" s="42"/>
      <c r="L380" s="43"/>
      <c r="M380" s="44"/>
      <c r="N380" s="41"/>
    </row>
    <row r="381" spans="1:14" ht="15.75">
      <c r="A381" s="31"/>
      <c r="B381" s="25"/>
      <c r="C381" s="25"/>
      <c r="D381" s="43"/>
      <c r="E381" s="43"/>
      <c r="F381" s="42"/>
      <c r="G381" s="42"/>
      <c r="H381" s="43"/>
      <c r="I381" s="42"/>
      <c r="J381" s="42"/>
      <c r="K381" s="42"/>
      <c r="L381" s="43"/>
      <c r="M381" s="44"/>
      <c r="N381" s="41"/>
    </row>
    <row r="382" spans="1:14" ht="15.75">
      <c r="A382" s="31"/>
      <c r="B382" s="25"/>
      <c r="C382" s="25"/>
      <c r="D382" s="43"/>
      <c r="E382" s="43"/>
      <c r="F382" s="43"/>
      <c r="G382" s="42"/>
      <c r="H382" s="43"/>
      <c r="I382" s="43"/>
      <c r="J382" s="42"/>
      <c r="K382" s="42"/>
      <c r="L382" s="42"/>
      <c r="M382" s="44"/>
      <c r="N382" s="41"/>
    </row>
    <row r="383" spans="1:14" ht="15.75">
      <c r="A383" s="31"/>
      <c r="B383" s="25"/>
      <c r="C383" s="25"/>
      <c r="D383" s="43"/>
      <c r="E383" s="42"/>
      <c r="F383" s="42"/>
      <c r="G383" s="43"/>
      <c r="H383" s="43"/>
      <c r="I383" s="42"/>
      <c r="J383" s="42"/>
      <c r="K383" s="42"/>
      <c r="L383" s="43"/>
      <c r="M383" s="44"/>
      <c r="N383" s="41"/>
    </row>
    <row r="384" spans="1:14" ht="15.75">
      <c r="A384" s="31"/>
      <c r="B384" s="25"/>
      <c r="C384" s="25"/>
      <c r="D384" s="43"/>
      <c r="E384" s="43"/>
      <c r="F384" s="43"/>
      <c r="G384" s="43"/>
      <c r="H384" s="42"/>
      <c r="I384" s="43"/>
      <c r="J384" s="43"/>
      <c r="K384" s="42"/>
      <c r="L384" s="43"/>
      <c r="M384" s="44"/>
      <c r="N384" s="41"/>
    </row>
    <row r="385" spans="1:14" ht="15.75">
      <c r="A385" s="31"/>
      <c r="B385" s="25"/>
      <c r="C385" s="25"/>
      <c r="D385" s="43"/>
      <c r="E385" s="42"/>
      <c r="F385" s="42"/>
      <c r="G385" s="43"/>
      <c r="H385" s="42"/>
      <c r="I385" s="43"/>
      <c r="J385" s="42"/>
      <c r="K385" s="42"/>
      <c r="L385" s="43"/>
      <c r="M385" s="44"/>
      <c r="N385" s="41"/>
    </row>
    <row r="386" spans="1:14" ht="15.75">
      <c r="A386" s="31"/>
      <c r="B386" s="25"/>
      <c r="C386" s="25"/>
      <c r="D386" s="42"/>
      <c r="E386" s="42"/>
      <c r="F386" s="43"/>
      <c r="G386" s="43"/>
      <c r="H386" s="42"/>
      <c r="I386" s="43"/>
      <c r="J386" s="43"/>
      <c r="K386" s="43"/>
      <c r="L386" s="43"/>
      <c r="M386" s="46"/>
      <c r="N386" s="41"/>
    </row>
    <row r="387" spans="1:14" ht="15.75">
      <c r="A387" s="31"/>
      <c r="B387" s="25"/>
      <c r="C387" s="25"/>
      <c r="D387" s="42"/>
      <c r="E387" s="42"/>
      <c r="F387" s="43"/>
      <c r="G387" s="43"/>
      <c r="H387" s="42"/>
      <c r="I387" s="43"/>
      <c r="J387" s="43"/>
      <c r="K387" s="43"/>
      <c r="L387" s="43"/>
      <c r="M387" s="46"/>
      <c r="N387" s="41"/>
    </row>
    <row r="388" spans="1:14" ht="15.75">
      <c r="A388" s="31"/>
      <c r="B388" s="25"/>
      <c r="C388" s="25"/>
      <c r="D388" s="42"/>
      <c r="E388" s="42"/>
      <c r="F388" s="42"/>
      <c r="G388" s="43"/>
      <c r="H388" s="42"/>
      <c r="I388" s="43"/>
      <c r="J388" s="42"/>
      <c r="K388" s="42"/>
      <c r="L388" s="43"/>
      <c r="M388" s="44"/>
      <c r="N388" s="41"/>
    </row>
    <row r="389" spans="1:14" ht="15.75">
      <c r="A389" s="31"/>
      <c r="B389" s="25"/>
      <c r="C389" s="25"/>
      <c r="D389" s="42"/>
      <c r="E389" s="42"/>
      <c r="F389" s="42"/>
      <c r="G389" s="43"/>
      <c r="H389" s="43"/>
      <c r="I389" s="43"/>
      <c r="J389" s="43"/>
      <c r="K389" s="42"/>
      <c r="L389" s="42"/>
      <c r="M389" s="44"/>
      <c r="N389" s="41"/>
    </row>
    <row r="390" spans="1:14" ht="15.75">
      <c r="A390" s="31"/>
      <c r="B390" s="25"/>
      <c r="C390" s="25"/>
      <c r="D390" s="43"/>
      <c r="E390" s="42"/>
      <c r="F390" s="42"/>
      <c r="G390" s="43"/>
      <c r="H390" s="42"/>
      <c r="I390" s="43"/>
      <c r="J390" s="42"/>
      <c r="K390" s="42"/>
      <c r="L390" s="43"/>
      <c r="M390" s="44"/>
      <c r="N390" s="41"/>
    </row>
    <row r="391" spans="1:14" ht="15.75">
      <c r="A391" s="31"/>
      <c r="B391" s="25"/>
      <c r="C391" s="25"/>
      <c r="D391" s="43"/>
      <c r="E391" s="42"/>
      <c r="F391" s="42"/>
      <c r="G391" s="43"/>
      <c r="H391" s="42"/>
      <c r="I391" s="43"/>
      <c r="J391" s="43"/>
      <c r="K391" s="42"/>
      <c r="L391" s="43"/>
      <c r="M391" s="44"/>
      <c r="N391" s="41"/>
    </row>
    <row r="392" spans="1:14" ht="15.75">
      <c r="A392" s="31"/>
      <c r="B392" s="25"/>
      <c r="C392" s="25"/>
      <c r="D392" s="43"/>
      <c r="E392" s="43"/>
      <c r="F392" s="42"/>
      <c r="G392" s="42"/>
      <c r="H392" s="43"/>
      <c r="I392" s="42"/>
      <c r="J392" s="42"/>
      <c r="K392" s="42"/>
      <c r="L392" s="42"/>
      <c r="M392" s="44"/>
      <c r="N392" s="41"/>
    </row>
    <row r="393" spans="1:14" ht="15.75">
      <c r="A393" s="31"/>
      <c r="B393" s="25"/>
      <c r="C393" s="25"/>
      <c r="D393" s="43"/>
      <c r="E393" s="42"/>
      <c r="F393" s="43"/>
      <c r="G393" s="42"/>
      <c r="H393" s="42"/>
      <c r="I393" s="43"/>
      <c r="J393" s="43"/>
      <c r="K393" s="43"/>
      <c r="L393" s="43"/>
      <c r="M393" s="44"/>
      <c r="N393" s="41"/>
    </row>
    <row r="394" spans="1:14" ht="15.75">
      <c r="A394" s="31"/>
      <c r="B394" s="25"/>
      <c r="C394" s="25"/>
      <c r="D394" s="43"/>
      <c r="E394" s="43"/>
      <c r="F394" s="42"/>
      <c r="G394" s="43"/>
      <c r="H394" s="43"/>
      <c r="I394" s="43"/>
      <c r="J394" s="42"/>
      <c r="K394" s="42"/>
      <c r="L394" s="43"/>
      <c r="M394" s="44"/>
      <c r="N394" s="41"/>
    </row>
    <row r="395" spans="1:14" ht="15.75">
      <c r="A395" s="31"/>
      <c r="B395" s="25"/>
      <c r="C395" s="25"/>
      <c r="D395" s="42"/>
      <c r="E395" s="42"/>
      <c r="F395" s="42"/>
      <c r="G395" s="42"/>
      <c r="H395" s="43"/>
      <c r="I395" s="43"/>
      <c r="J395" s="42"/>
      <c r="K395" s="43"/>
      <c r="L395" s="43"/>
      <c r="M395" s="44"/>
      <c r="N395" s="41"/>
    </row>
    <row r="396" spans="1:14" ht="15.75">
      <c r="A396" s="31"/>
      <c r="B396" s="25"/>
      <c r="C396" s="25"/>
      <c r="D396" s="43"/>
      <c r="E396" s="43"/>
      <c r="F396" s="43"/>
      <c r="G396" s="42"/>
      <c r="H396" s="42"/>
      <c r="I396" s="43"/>
      <c r="J396" s="43"/>
      <c r="K396" s="42"/>
      <c r="L396" s="43"/>
      <c r="M396" s="44"/>
      <c r="N396" s="41"/>
    </row>
    <row r="397" spans="1:14" ht="15.75">
      <c r="A397" s="31"/>
      <c r="B397" s="25"/>
      <c r="C397" s="25"/>
      <c r="D397" s="43"/>
      <c r="E397" s="42"/>
      <c r="F397" s="43"/>
      <c r="G397" s="42"/>
      <c r="H397" s="42"/>
      <c r="I397" s="43"/>
      <c r="J397" s="43"/>
      <c r="K397" s="42"/>
      <c r="L397" s="43"/>
      <c r="M397" s="46"/>
      <c r="N397" s="41"/>
    </row>
    <row r="398" spans="1:14" ht="15.75">
      <c r="A398" s="31"/>
      <c r="B398" s="25"/>
      <c r="C398" s="25"/>
      <c r="D398" s="43"/>
      <c r="E398" s="42"/>
      <c r="F398" s="43"/>
      <c r="G398" s="43"/>
      <c r="H398" s="42"/>
      <c r="I398" s="43"/>
      <c r="J398" s="43"/>
      <c r="K398" s="43"/>
      <c r="L398" s="43"/>
      <c r="M398" s="46"/>
      <c r="N398" s="41"/>
    </row>
    <row r="399" spans="1:14" ht="15.75">
      <c r="A399" s="31"/>
      <c r="B399" s="25"/>
      <c r="C399" s="25"/>
      <c r="D399" s="43"/>
      <c r="E399" s="43"/>
      <c r="F399" s="42"/>
      <c r="G399" s="43"/>
      <c r="H399" s="43"/>
      <c r="I399" s="43"/>
      <c r="J399" s="42"/>
      <c r="K399" s="42"/>
      <c r="L399" s="43"/>
      <c r="M399" s="44"/>
      <c r="N399" s="41"/>
    </row>
    <row r="400" spans="1:14" ht="15.75">
      <c r="A400" s="31"/>
      <c r="B400" s="25"/>
      <c r="C400" s="25"/>
      <c r="D400" s="43"/>
      <c r="E400" s="42"/>
      <c r="F400" s="42"/>
      <c r="G400" s="43"/>
      <c r="H400" s="42"/>
      <c r="I400" s="43"/>
      <c r="J400" s="42"/>
      <c r="K400" s="42"/>
      <c r="L400" s="43"/>
      <c r="M400" s="44"/>
      <c r="N400" s="41"/>
    </row>
    <row r="401" spans="1:14" ht="15.75">
      <c r="A401" s="31"/>
      <c r="B401" s="25"/>
      <c r="C401" s="25"/>
      <c r="D401" s="43"/>
      <c r="E401" s="42"/>
      <c r="F401" s="42"/>
      <c r="G401" s="43"/>
      <c r="H401" s="42"/>
      <c r="I401" s="43"/>
      <c r="J401" s="42"/>
      <c r="K401" s="42"/>
      <c r="L401" s="43"/>
      <c r="M401" s="44"/>
      <c r="N401" s="41"/>
    </row>
    <row r="402" spans="1:14" ht="15.75">
      <c r="A402" s="31"/>
      <c r="B402" s="25"/>
      <c r="C402" s="25"/>
      <c r="D402" s="43"/>
      <c r="E402" s="42"/>
      <c r="F402" s="42"/>
      <c r="G402" s="43"/>
      <c r="H402" s="42"/>
      <c r="I402" s="43"/>
      <c r="J402" s="42"/>
      <c r="K402" s="42"/>
      <c r="L402" s="43"/>
      <c r="M402" s="44"/>
      <c r="N402" s="41"/>
    </row>
    <row r="403" spans="1:14" ht="15.75">
      <c r="A403" s="31"/>
      <c r="B403" s="25"/>
      <c r="C403" s="25"/>
      <c r="D403" s="43"/>
      <c r="E403" s="42"/>
      <c r="F403" s="42"/>
      <c r="G403" s="43"/>
      <c r="H403" s="42"/>
      <c r="I403" s="43"/>
      <c r="J403" s="42"/>
      <c r="K403" s="42"/>
      <c r="L403" s="43"/>
      <c r="M403" s="44"/>
      <c r="N403" s="41"/>
    </row>
    <row r="404" spans="1:14" ht="15.75">
      <c r="A404" s="31"/>
      <c r="B404" s="25"/>
      <c r="C404" s="25"/>
      <c r="D404" s="43"/>
      <c r="E404" s="42"/>
      <c r="F404" s="42"/>
      <c r="G404" s="43"/>
      <c r="H404" s="43"/>
      <c r="I404" s="43"/>
      <c r="J404" s="42"/>
      <c r="K404" s="42"/>
      <c r="L404" s="43"/>
      <c r="M404" s="44"/>
      <c r="N404" s="41"/>
    </row>
    <row r="405" spans="1:14" ht="15.75">
      <c r="A405" s="31"/>
      <c r="B405" s="25"/>
      <c r="C405" s="25"/>
      <c r="D405" s="43"/>
      <c r="E405" s="42"/>
      <c r="F405" s="42"/>
      <c r="G405" s="43"/>
      <c r="H405" s="43"/>
      <c r="I405" s="43"/>
      <c r="J405" s="42"/>
      <c r="K405" s="42"/>
      <c r="L405" s="43"/>
      <c r="M405" s="44"/>
      <c r="N405" s="41"/>
    </row>
    <row r="406" spans="1:14" ht="15.75">
      <c r="A406" s="31"/>
      <c r="B406" s="25"/>
      <c r="C406" s="25"/>
      <c r="D406" s="42"/>
      <c r="E406" s="42"/>
      <c r="F406" s="42"/>
      <c r="G406" s="42"/>
      <c r="H406" s="42"/>
      <c r="I406" s="42"/>
      <c r="J406" s="42"/>
      <c r="K406" s="42"/>
      <c r="L406" s="42"/>
      <c r="M406" s="44"/>
      <c r="N406" s="41"/>
    </row>
    <row r="407" spans="4:14" ht="15.75">
      <c r="D407" s="42"/>
      <c r="E407" s="42"/>
      <c r="F407" s="42"/>
      <c r="G407" s="42"/>
      <c r="H407" s="42"/>
      <c r="I407" s="42"/>
      <c r="J407" s="42"/>
      <c r="K407" s="42"/>
      <c r="L407" s="42"/>
      <c r="M407" s="44"/>
      <c r="N407" s="41"/>
    </row>
    <row r="408" spans="1:14" ht="15.75">
      <c r="A408" s="31"/>
      <c r="B408" s="25"/>
      <c r="C408" s="25"/>
      <c r="D408" s="45"/>
      <c r="E408" s="42"/>
      <c r="F408" s="42"/>
      <c r="G408" s="42"/>
      <c r="H408" s="42"/>
      <c r="I408" s="42"/>
      <c r="J408" s="42"/>
      <c r="K408" s="42"/>
      <c r="L408" s="42"/>
      <c r="M408" s="44"/>
      <c r="N408" s="41"/>
    </row>
    <row r="409" spans="4:14" ht="15.75">
      <c r="D409" s="42"/>
      <c r="E409" s="42"/>
      <c r="F409" s="42"/>
      <c r="G409" s="42"/>
      <c r="H409" s="42"/>
      <c r="I409" s="42"/>
      <c r="J409" s="42"/>
      <c r="K409" s="42"/>
      <c r="L409" s="42"/>
      <c r="M409" s="44"/>
      <c r="N409" s="41"/>
    </row>
    <row r="410" spans="1:14" ht="15.75">
      <c r="A410" s="31"/>
      <c r="B410" s="25"/>
      <c r="C410" s="25"/>
      <c r="D410" s="41"/>
      <c r="E410" s="41"/>
      <c r="F410" s="41"/>
      <c r="G410" s="41"/>
      <c r="H410" s="41"/>
      <c r="I410" s="41"/>
      <c r="J410" s="41"/>
      <c r="K410" s="41"/>
      <c r="L410" s="41"/>
      <c r="M410" s="44"/>
      <c r="N410" s="41"/>
    </row>
    <row r="411" spans="1:14" ht="15.75">
      <c r="A411" s="31"/>
      <c r="B411" s="25"/>
      <c r="C411" s="25"/>
      <c r="D411" s="42"/>
      <c r="E411" s="42"/>
      <c r="F411" s="42"/>
      <c r="G411" s="42"/>
      <c r="H411" s="42"/>
      <c r="I411" s="42"/>
      <c r="J411" s="42"/>
      <c r="K411" s="42"/>
      <c r="L411" s="42"/>
      <c r="M411" s="44"/>
      <c r="N411" s="41"/>
    </row>
    <row r="412" spans="1:14" ht="15.75">
      <c r="A412" s="31"/>
      <c r="B412" s="25"/>
      <c r="C412" s="25"/>
      <c r="D412" s="42"/>
      <c r="E412" s="42"/>
      <c r="F412" s="42"/>
      <c r="G412" s="43"/>
      <c r="H412" s="42"/>
      <c r="I412" s="42"/>
      <c r="J412" s="43"/>
      <c r="K412" s="43"/>
      <c r="L412" s="42"/>
      <c r="M412" s="44"/>
      <c r="N412" s="41"/>
    </row>
    <row r="413" spans="1:14" ht="15.75">
      <c r="A413" s="31"/>
      <c r="B413" s="25"/>
      <c r="C413" s="25"/>
      <c r="D413" s="42"/>
      <c r="E413" s="42"/>
      <c r="F413" s="42"/>
      <c r="G413" s="42"/>
      <c r="H413" s="42"/>
      <c r="I413" s="42"/>
      <c r="J413" s="42"/>
      <c r="K413" s="42"/>
      <c r="L413" s="42"/>
      <c r="M413" s="44"/>
      <c r="N413" s="41"/>
    </row>
    <row r="414" spans="1:14" ht="15.75">
      <c r="A414" s="31"/>
      <c r="B414" s="25"/>
      <c r="C414" s="25"/>
      <c r="D414" s="42"/>
      <c r="E414" s="42"/>
      <c r="F414" s="42"/>
      <c r="G414" s="42"/>
      <c r="H414" s="43"/>
      <c r="I414" s="43"/>
      <c r="J414" s="42"/>
      <c r="K414" s="42"/>
      <c r="L414" s="43"/>
      <c r="M414" s="44"/>
      <c r="N414" s="41"/>
    </row>
    <row r="415" spans="1:14" ht="15.75">
      <c r="A415" s="31"/>
      <c r="B415" s="25"/>
      <c r="C415" s="25"/>
      <c r="D415" s="42"/>
      <c r="E415" s="43"/>
      <c r="F415" s="42"/>
      <c r="G415" s="42"/>
      <c r="H415" s="42"/>
      <c r="I415" s="43"/>
      <c r="J415" s="42"/>
      <c r="K415" s="42"/>
      <c r="L415" s="43"/>
      <c r="M415" s="44"/>
      <c r="N415" s="41"/>
    </row>
    <row r="416" spans="1:14" ht="15.75">
      <c r="A416" s="31"/>
      <c r="B416" s="25"/>
      <c r="C416" s="25"/>
      <c r="D416" s="43"/>
      <c r="E416" s="43"/>
      <c r="F416" s="42"/>
      <c r="G416" s="42"/>
      <c r="H416" s="42"/>
      <c r="I416" s="43"/>
      <c r="J416" s="42"/>
      <c r="K416" s="42"/>
      <c r="L416" s="42"/>
      <c r="M416" s="44"/>
      <c r="N416" s="41"/>
    </row>
    <row r="417" spans="1:14" ht="15.75">
      <c r="A417" s="31"/>
      <c r="B417" s="25"/>
      <c r="C417" s="25"/>
      <c r="D417" s="43"/>
      <c r="E417" s="42"/>
      <c r="F417" s="42"/>
      <c r="G417" s="43"/>
      <c r="H417" s="42"/>
      <c r="I417" s="42"/>
      <c r="J417" s="42"/>
      <c r="K417" s="42"/>
      <c r="L417" s="43"/>
      <c r="M417" s="44"/>
      <c r="N417" s="41"/>
    </row>
    <row r="418" spans="1:14" ht="15.75">
      <c r="A418" s="31"/>
      <c r="B418" s="25"/>
      <c r="C418" s="25"/>
      <c r="D418" s="43"/>
      <c r="E418" s="43"/>
      <c r="F418" s="43"/>
      <c r="G418" s="43"/>
      <c r="H418" s="42"/>
      <c r="I418" s="42"/>
      <c r="J418" s="43"/>
      <c r="K418" s="42"/>
      <c r="L418" s="43"/>
      <c r="M418" s="44"/>
      <c r="N418" s="41"/>
    </row>
    <row r="419" spans="1:14" ht="15.75">
      <c r="A419" s="31"/>
      <c r="B419" s="25"/>
      <c r="C419" s="25"/>
      <c r="D419" s="43"/>
      <c r="E419" s="42"/>
      <c r="F419" s="42"/>
      <c r="G419" s="43"/>
      <c r="H419" s="42"/>
      <c r="I419" s="43"/>
      <c r="J419" s="42"/>
      <c r="K419" s="42"/>
      <c r="L419" s="43"/>
      <c r="M419" s="44"/>
      <c r="N419" s="41"/>
    </row>
    <row r="420" spans="1:14" ht="15.75">
      <c r="A420" s="31"/>
      <c r="B420" s="25"/>
      <c r="C420" s="25"/>
      <c r="D420" s="42"/>
      <c r="E420" s="42"/>
      <c r="F420" s="42"/>
      <c r="G420" s="43"/>
      <c r="H420" s="42"/>
      <c r="I420" s="42"/>
      <c r="J420" s="43"/>
      <c r="K420" s="42"/>
      <c r="L420" s="43"/>
      <c r="M420" s="44"/>
      <c r="N420" s="41"/>
    </row>
    <row r="421" spans="1:14" ht="15.75">
      <c r="A421" s="31"/>
      <c r="B421" s="25"/>
      <c r="C421" s="25"/>
      <c r="D421" s="42"/>
      <c r="E421" s="42"/>
      <c r="F421" s="43"/>
      <c r="G421" s="43"/>
      <c r="H421" s="42"/>
      <c r="I421" s="43"/>
      <c r="J421" s="43"/>
      <c r="K421" s="42"/>
      <c r="L421" s="43"/>
      <c r="M421" s="44"/>
      <c r="N421" s="41"/>
    </row>
    <row r="422" spans="1:14" ht="15.75">
      <c r="A422" s="31"/>
      <c r="B422" s="25"/>
      <c r="C422" s="25"/>
      <c r="D422" s="42"/>
      <c r="E422" s="42"/>
      <c r="F422" s="43"/>
      <c r="G422" s="43"/>
      <c r="H422" s="42"/>
      <c r="I422" s="43"/>
      <c r="J422" s="42"/>
      <c r="K422" s="42"/>
      <c r="L422" s="43"/>
      <c r="M422" s="44"/>
      <c r="N422" s="41"/>
    </row>
    <row r="423" spans="1:14" ht="15.75">
      <c r="A423" s="31"/>
      <c r="B423" s="25"/>
      <c r="C423" s="25"/>
      <c r="D423" s="42"/>
      <c r="E423" s="42"/>
      <c r="F423" s="42"/>
      <c r="G423" s="43"/>
      <c r="H423" s="43"/>
      <c r="I423" s="42"/>
      <c r="J423" s="42"/>
      <c r="K423" s="42"/>
      <c r="L423" s="42"/>
      <c r="M423" s="44"/>
      <c r="N423" s="41"/>
    </row>
    <row r="424" spans="1:14" ht="15.75">
      <c r="A424" s="31"/>
      <c r="B424" s="25"/>
      <c r="C424" s="25"/>
      <c r="D424" s="42"/>
      <c r="E424" s="42"/>
      <c r="F424" s="42"/>
      <c r="G424" s="43"/>
      <c r="H424" s="42"/>
      <c r="I424" s="43"/>
      <c r="J424" s="42"/>
      <c r="K424" s="42"/>
      <c r="L424" s="42"/>
      <c r="M424" s="44"/>
      <c r="N424" s="41"/>
    </row>
    <row r="425" spans="1:14" ht="15.75">
      <c r="A425" s="31"/>
      <c r="B425" s="25"/>
      <c r="C425" s="25"/>
      <c r="D425" s="43"/>
      <c r="E425" s="42"/>
      <c r="F425" s="43"/>
      <c r="G425" s="43"/>
      <c r="H425" s="42"/>
      <c r="I425" s="42"/>
      <c r="J425" s="42"/>
      <c r="K425" s="42"/>
      <c r="L425" s="43"/>
      <c r="M425" s="44"/>
      <c r="N425" s="41"/>
    </row>
    <row r="426" spans="1:14" ht="15.75">
      <c r="A426" s="31"/>
      <c r="B426" s="25"/>
      <c r="C426" s="25"/>
      <c r="D426" s="43"/>
      <c r="E426" s="43"/>
      <c r="F426" s="42"/>
      <c r="G426" s="42"/>
      <c r="H426" s="43"/>
      <c r="I426" s="43"/>
      <c r="J426" s="42"/>
      <c r="K426" s="42"/>
      <c r="L426" s="43"/>
      <c r="M426" s="44"/>
      <c r="N426" s="41"/>
    </row>
    <row r="427" spans="1:14" ht="15.75">
      <c r="A427" s="31"/>
      <c r="B427" s="25"/>
      <c r="C427" s="25"/>
      <c r="D427" s="43"/>
      <c r="E427" s="42"/>
      <c r="F427" s="43"/>
      <c r="G427" s="42"/>
      <c r="H427" s="42"/>
      <c r="I427" s="43"/>
      <c r="J427" s="43"/>
      <c r="K427" s="42"/>
      <c r="L427" s="43"/>
      <c r="M427" s="44"/>
      <c r="N427" s="41"/>
    </row>
    <row r="428" spans="1:14" ht="15.75">
      <c r="A428" s="31"/>
      <c r="B428" s="25"/>
      <c r="C428" s="25"/>
      <c r="D428" s="43"/>
      <c r="E428" s="42"/>
      <c r="F428" s="43"/>
      <c r="G428" s="42"/>
      <c r="H428" s="42"/>
      <c r="I428" s="43"/>
      <c r="J428" s="42"/>
      <c r="K428" s="42"/>
      <c r="L428" s="43"/>
      <c r="M428" s="44"/>
      <c r="N428" s="41"/>
    </row>
    <row r="429" spans="1:14" ht="15.75">
      <c r="A429" s="31"/>
      <c r="B429" s="25"/>
      <c r="C429" s="25"/>
      <c r="D429" s="42"/>
      <c r="E429" s="42"/>
      <c r="F429" s="43"/>
      <c r="G429" s="42"/>
      <c r="H429" s="42"/>
      <c r="I429" s="43"/>
      <c r="J429" s="42"/>
      <c r="K429" s="42"/>
      <c r="L429" s="42"/>
      <c r="M429" s="44"/>
      <c r="N429" s="41"/>
    </row>
    <row r="430" spans="1:14" ht="15.75">
      <c r="A430" s="31"/>
      <c r="B430" s="25"/>
      <c r="C430" s="25"/>
      <c r="D430" s="42"/>
      <c r="E430" s="42"/>
      <c r="F430" s="42"/>
      <c r="G430" s="42"/>
      <c r="H430" s="42"/>
      <c r="I430" s="43"/>
      <c r="J430" s="43"/>
      <c r="K430" s="42"/>
      <c r="L430" s="43"/>
      <c r="M430" s="44"/>
      <c r="N430" s="41"/>
    </row>
    <row r="431" spans="1:14" ht="15.75">
      <c r="A431" s="31"/>
      <c r="B431" s="25"/>
      <c r="C431" s="25"/>
      <c r="D431" s="43"/>
      <c r="E431" s="42"/>
      <c r="F431" s="43"/>
      <c r="G431" s="43"/>
      <c r="H431" s="42"/>
      <c r="I431" s="42"/>
      <c r="J431" s="43"/>
      <c r="K431" s="43"/>
      <c r="L431" s="43"/>
      <c r="M431" s="44"/>
      <c r="N431" s="41"/>
    </row>
    <row r="432" spans="1:14" ht="15.75">
      <c r="A432" s="31"/>
      <c r="B432" s="25"/>
      <c r="C432" s="25"/>
      <c r="D432" s="43"/>
      <c r="E432" s="42"/>
      <c r="F432" s="42"/>
      <c r="G432" s="43"/>
      <c r="H432" s="42"/>
      <c r="I432" s="43"/>
      <c r="J432" s="42"/>
      <c r="K432" s="43"/>
      <c r="L432" s="43"/>
      <c r="M432" s="44"/>
      <c r="N432" s="41"/>
    </row>
    <row r="433" spans="1:14" ht="15.75">
      <c r="A433" s="31"/>
      <c r="B433" s="25"/>
      <c r="C433" s="25"/>
      <c r="D433" s="42"/>
      <c r="E433" s="42"/>
      <c r="F433" s="43"/>
      <c r="G433" s="43"/>
      <c r="H433" s="42"/>
      <c r="I433" s="42"/>
      <c r="J433" s="43"/>
      <c r="K433" s="43"/>
      <c r="L433" s="42"/>
      <c r="M433" s="44"/>
      <c r="N433" s="41"/>
    </row>
    <row r="434" spans="1:14" ht="15.75">
      <c r="A434" s="31"/>
      <c r="B434" s="25"/>
      <c r="C434" s="25"/>
      <c r="D434" s="43"/>
      <c r="E434" s="42"/>
      <c r="F434" s="42"/>
      <c r="G434" s="43"/>
      <c r="H434" s="42"/>
      <c r="I434" s="42"/>
      <c r="J434" s="42"/>
      <c r="K434" s="43"/>
      <c r="L434" s="43"/>
      <c r="M434" s="44"/>
      <c r="N434" s="41"/>
    </row>
    <row r="435" spans="1:14" ht="15.75">
      <c r="A435" s="31"/>
      <c r="B435" s="25"/>
      <c r="C435" s="25"/>
      <c r="D435" s="43"/>
      <c r="E435" s="42"/>
      <c r="F435" s="42"/>
      <c r="G435" s="43"/>
      <c r="H435" s="42"/>
      <c r="I435" s="43"/>
      <c r="J435" s="42"/>
      <c r="K435" s="42"/>
      <c r="L435" s="43"/>
      <c r="M435" s="44"/>
      <c r="N435" s="41"/>
    </row>
    <row r="436" spans="1:14" ht="15.75">
      <c r="A436" s="31"/>
      <c r="B436" s="25"/>
      <c r="C436" s="25"/>
      <c r="D436" s="43"/>
      <c r="E436" s="42"/>
      <c r="F436" s="42"/>
      <c r="G436" s="43"/>
      <c r="H436" s="42"/>
      <c r="I436" s="42"/>
      <c r="J436" s="42"/>
      <c r="K436" s="42"/>
      <c r="L436" s="42"/>
      <c r="M436" s="44"/>
      <c r="N436" s="41"/>
    </row>
    <row r="437" spans="1:14" ht="15.75">
      <c r="A437" s="31"/>
      <c r="B437" s="25"/>
      <c r="C437" s="25"/>
      <c r="D437" s="43"/>
      <c r="E437" s="42"/>
      <c r="F437" s="43"/>
      <c r="G437" s="43"/>
      <c r="H437" s="42"/>
      <c r="I437" s="42"/>
      <c r="J437" s="42"/>
      <c r="K437" s="42"/>
      <c r="L437" s="43"/>
      <c r="M437" s="44"/>
      <c r="N437" s="41"/>
    </row>
    <row r="438" spans="1:14" ht="15.75">
      <c r="A438" s="31"/>
      <c r="B438" s="25"/>
      <c r="C438" s="25"/>
      <c r="D438" s="43"/>
      <c r="E438" s="42"/>
      <c r="F438" s="42"/>
      <c r="G438" s="43"/>
      <c r="H438" s="42"/>
      <c r="I438" s="43"/>
      <c r="J438" s="42"/>
      <c r="K438" s="42"/>
      <c r="L438" s="43"/>
      <c r="M438" s="44"/>
      <c r="N438" s="41"/>
    </row>
    <row r="439" spans="1:14" ht="15.75">
      <c r="A439" s="31"/>
      <c r="B439" s="25"/>
      <c r="C439" s="25"/>
      <c r="D439" s="43"/>
      <c r="E439" s="42"/>
      <c r="F439" s="42"/>
      <c r="G439" s="42"/>
      <c r="H439" s="43"/>
      <c r="I439" s="42"/>
      <c r="J439" s="42"/>
      <c r="K439" s="42"/>
      <c r="L439" s="43"/>
      <c r="M439" s="44"/>
      <c r="N439" s="41"/>
    </row>
    <row r="440" spans="1:14" ht="15.75">
      <c r="A440" s="31"/>
      <c r="B440" s="25"/>
      <c r="C440" s="25"/>
      <c r="D440" s="42"/>
      <c r="E440" s="42"/>
      <c r="F440" s="42"/>
      <c r="G440" s="42"/>
      <c r="H440" s="42"/>
      <c r="I440" s="42"/>
      <c r="J440" s="42"/>
      <c r="K440" s="42"/>
      <c r="L440" s="42"/>
      <c r="M440" s="44"/>
      <c r="N440" s="41"/>
    </row>
    <row r="441" spans="4:14" ht="15.75">
      <c r="D441" s="42"/>
      <c r="E441" s="42"/>
      <c r="F441" s="42"/>
      <c r="G441" s="42"/>
      <c r="H441" s="42"/>
      <c r="I441" s="42"/>
      <c r="J441" s="42"/>
      <c r="K441" s="42"/>
      <c r="L441" s="42"/>
      <c r="M441" s="44"/>
      <c r="N441" s="41"/>
    </row>
    <row r="442" spans="4:14" ht="15.75">
      <c r="D442" s="42"/>
      <c r="N442" s="41"/>
    </row>
    <row r="443" ht="15.75">
      <c r="N443" s="41"/>
    </row>
  </sheetData>
  <printOptions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2.8515625" style="0" customWidth="1"/>
    <col min="2" max="2" width="10.7109375" style="0" customWidth="1"/>
    <col min="3" max="3" width="11.57421875" style="0" customWidth="1"/>
    <col min="4" max="4" width="12.7109375" style="0" customWidth="1"/>
    <col min="8" max="11" width="9.57421875" style="0" bestFit="1" customWidth="1"/>
  </cols>
  <sheetData>
    <row r="1" ht="12.75">
      <c r="A1" t="s">
        <v>170</v>
      </c>
    </row>
    <row r="2" ht="12.75">
      <c r="B2" t="s">
        <v>17</v>
      </c>
    </row>
    <row r="3" spans="1:8" ht="12.75">
      <c r="A3" t="s">
        <v>0</v>
      </c>
      <c r="B3" t="s">
        <v>16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8" ht="12.75">
      <c r="A4" t="s">
        <v>7</v>
      </c>
      <c r="B4">
        <v>39</v>
      </c>
      <c r="C4">
        <v>604</v>
      </c>
      <c r="D4">
        <v>130</v>
      </c>
      <c r="E4">
        <v>49</v>
      </c>
      <c r="F4">
        <v>42</v>
      </c>
      <c r="G4">
        <v>42</v>
      </c>
      <c r="H4">
        <v>42</v>
      </c>
    </row>
    <row r="5" spans="1:8" ht="12.75">
      <c r="A5" t="s">
        <v>8</v>
      </c>
      <c r="B5">
        <v>42</v>
      </c>
      <c r="C5">
        <v>121</v>
      </c>
      <c r="D5">
        <v>0.45</v>
      </c>
      <c r="E5">
        <v>0.55</v>
      </c>
      <c r="F5">
        <v>0.056</v>
      </c>
      <c r="G5">
        <v>1.6</v>
      </c>
      <c r="H5">
        <v>1.6</v>
      </c>
    </row>
    <row r="6" spans="1:8" ht="12.75">
      <c r="A6" t="s">
        <v>9</v>
      </c>
      <c r="B6">
        <v>42</v>
      </c>
      <c r="C6">
        <v>33</v>
      </c>
      <c r="D6">
        <v>9.9</v>
      </c>
      <c r="E6">
        <v>0.55</v>
      </c>
      <c r="F6">
        <v>0.056</v>
      </c>
      <c r="G6">
        <v>1.6</v>
      </c>
      <c r="H6">
        <v>1.6</v>
      </c>
    </row>
    <row r="7" spans="1:8" ht="12.75">
      <c r="A7" t="s">
        <v>10</v>
      </c>
      <c r="B7">
        <v>49</v>
      </c>
      <c r="C7">
        <v>10</v>
      </c>
      <c r="D7">
        <v>5</v>
      </c>
      <c r="E7">
        <v>0.252</v>
      </c>
      <c r="F7">
        <v>0.2</v>
      </c>
      <c r="G7">
        <v>3.3</v>
      </c>
      <c r="H7">
        <v>1.65</v>
      </c>
    </row>
    <row r="8" spans="1:8" ht="12.75">
      <c r="A8" t="s">
        <v>11</v>
      </c>
      <c r="B8">
        <v>49</v>
      </c>
      <c r="C8">
        <v>10</v>
      </c>
      <c r="D8">
        <v>5</v>
      </c>
      <c r="E8">
        <v>0.556</v>
      </c>
      <c r="F8">
        <v>0.34</v>
      </c>
      <c r="G8">
        <v>3.3</v>
      </c>
      <c r="H8">
        <v>1.82</v>
      </c>
    </row>
    <row r="9" spans="1:8" ht="12.75">
      <c r="A9" t="s">
        <v>12</v>
      </c>
      <c r="B9">
        <v>390</v>
      </c>
      <c r="C9">
        <v>40</v>
      </c>
      <c r="D9">
        <v>5</v>
      </c>
      <c r="E9">
        <v>1.28</v>
      </c>
      <c r="F9">
        <v>0.28</v>
      </c>
      <c r="G9">
        <v>26.8</v>
      </c>
      <c r="H9">
        <v>16.6</v>
      </c>
    </row>
    <row r="10" spans="1:8" ht="12.75">
      <c r="A10" t="s">
        <v>13</v>
      </c>
      <c r="B10">
        <v>390</v>
      </c>
      <c r="C10">
        <v>40</v>
      </c>
      <c r="D10">
        <v>5</v>
      </c>
      <c r="E10">
        <v>1.605</v>
      </c>
      <c r="F10">
        <v>1.13</v>
      </c>
      <c r="G10">
        <v>26.8</v>
      </c>
      <c r="H10">
        <v>16.6</v>
      </c>
    </row>
    <row r="11" spans="1:8" ht="12.75">
      <c r="A11" t="s">
        <v>14</v>
      </c>
      <c r="B11">
        <v>1.5</v>
      </c>
      <c r="C11">
        <v>19</v>
      </c>
      <c r="D11">
        <v>3.2</v>
      </c>
      <c r="E11">
        <v>0.5</v>
      </c>
      <c r="F11">
        <v>0.3</v>
      </c>
      <c r="G11">
        <v>0.6</v>
      </c>
      <c r="H11">
        <v>0.6</v>
      </c>
    </row>
    <row r="12" spans="1:8" ht="12.75">
      <c r="A12" t="s">
        <v>15</v>
      </c>
      <c r="B12">
        <v>4.5</v>
      </c>
      <c r="C12">
        <v>14</v>
      </c>
      <c r="D12">
        <v>1.9</v>
      </c>
      <c r="E12">
        <v>0.5</v>
      </c>
      <c r="F12">
        <v>0.3</v>
      </c>
      <c r="G12">
        <v>0.4</v>
      </c>
      <c r="H12">
        <v>0.4</v>
      </c>
    </row>
    <row r="14" spans="1:2" ht="12.75">
      <c r="A14" t="s">
        <v>111</v>
      </c>
      <c r="B14" t="s">
        <v>24</v>
      </c>
    </row>
    <row r="15" ht="12.75">
      <c r="A15" t="s">
        <v>21</v>
      </c>
    </row>
    <row r="16" spans="1:2" ht="12.75">
      <c r="A16" s="1" t="s">
        <v>18</v>
      </c>
      <c r="B16">
        <v>8737</v>
      </c>
    </row>
    <row r="17" spans="1:2" ht="12.75">
      <c r="A17" s="1" t="s">
        <v>19</v>
      </c>
      <c r="B17">
        <v>684</v>
      </c>
    </row>
    <row r="18" spans="1:2" ht="12.75">
      <c r="A18" s="1" t="s">
        <v>20</v>
      </c>
      <c r="B18">
        <v>5068</v>
      </c>
    </row>
    <row r="19" spans="1:2" ht="12.75">
      <c r="A19" s="59" t="s">
        <v>501</v>
      </c>
      <c r="B19" s="59"/>
    </row>
    <row r="20" spans="1:2" ht="12.75">
      <c r="A20" s="60" t="s">
        <v>18</v>
      </c>
      <c r="B20" s="61">
        <f>B16*'MfrCons.'!I3</f>
        <v>59.53437310720774</v>
      </c>
    </row>
    <row r="21" spans="1:2" ht="12.75">
      <c r="A21" s="60" t="s">
        <v>19</v>
      </c>
      <c r="B21" s="61">
        <f>B17*'MfrCons.'!I2</f>
        <v>9.065606361829026</v>
      </c>
    </row>
    <row r="22" spans="1:2" ht="12.75">
      <c r="A22" s="60" t="s">
        <v>20</v>
      </c>
      <c r="B22" s="61">
        <f>B18*'MfrCons.'!I4</f>
        <v>169.6875</v>
      </c>
    </row>
    <row r="23" ht="12.75">
      <c r="A23" s="2" t="s">
        <v>22</v>
      </c>
    </row>
    <row r="24" spans="1:2" ht="12.75">
      <c r="A24" s="1" t="s">
        <v>18</v>
      </c>
      <c r="B24">
        <v>1654</v>
      </c>
    </row>
    <row r="25" spans="1:2" ht="12.75">
      <c r="A25" s="1" t="s">
        <v>19</v>
      </c>
      <c r="B25">
        <v>0</v>
      </c>
    </row>
    <row r="26" spans="1:2" ht="12.75">
      <c r="A26" s="1" t="s">
        <v>20</v>
      </c>
      <c r="B26">
        <v>1008</v>
      </c>
    </row>
    <row r="27" ht="12.75">
      <c r="E27" t="s">
        <v>29</v>
      </c>
    </row>
    <row r="28" spans="1:11" ht="24.75" customHeight="1">
      <c r="A28" s="2" t="s">
        <v>112</v>
      </c>
      <c r="B28" t="s">
        <v>28</v>
      </c>
      <c r="C28" s="4" t="s">
        <v>24</v>
      </c>
      <c r="D28" s="4" t="s">
        <v>23</v>
      </c>
      <c r="E28" t="s">
        <v>16</v>
      </c>
      <c r="F28" t="s">
        <v>1</v>
      </c>
      <c r="G28" t="s">
        <v>2</v>
      </c>
      <c r="H28" t="s">
        <v>3</v>
      </c>
      <c r="I28" t="s">
        <v>4</v>
      </c>
      <c r="J28" t="s">
        <v>30</v>
      </c>
      <c r="K28" t="s">
        <v>6</v>
      </c>
    </row>
    <row r="29" spans="1:11" ht="12.75">
      <c r="A29" s="62" t="s">
        <v>501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2.75">
      <c r="A30" s="60" t="s">
        <v>18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2.75">
      <c r="A31" s="63" t="s">
        <v>25</v>
      </c>
      <c r="B31" s="59">
        <v>0.15</v>
      </c>
      <c r="C31" s="61">
        <f>B31*B$20</f>
        <v>8.930155966081161</v>
      </c>
      <c r="D31" s="66">
        <f>C31*42</f>
        <v>375.06655057540877</v>
      </c>
      <c r="E31" s="64">
        <f aca="true" t="shared" si="0" ref="E31:K31">B4*$D31/2000</f>
        <v>7.313797736220471</v>
      </c>
      <c r="F31" s="64">
        <f t="shared" si="0"/>
        <v>113.27009827377344</v>
      </c>
      <c r="G31" s="64">
        <f t="shared" si="0"/>
        <v>24.37932578740157</v>
      </c>
      <c r="H31" s="64">
        <f t="shared" si="0"/>
        <v>9.189130489097515</v>
      </c>
      <c r="I31" s="64">
        <f t="shared" si="0"/>
        <v>7.876397562083585</v>
      </c>
      <c r="J31" s="64">
        <f t="shared" si="0"/>
        <v>7.876397562083585</v>
      </c>
      <c r="K31" s="64">
        <f t="shared" si="0"/>
        <v>7.876397562083585</v>
      </c>
    </row>
    <row r="32" spans="1:11" ht="12.75">
      <c r="A32" s="63" t="s">
        <v>26</v>
      </c>
      <c r="B32" s="59">
        <v>0</v>
      </c>
      <c r="C32" s="61">
        <f>B32*B$20</f>
        <v>0</v>
      </c>
      <c r="D32" s="66">
        <f aca="true" t="shared" si="1" ref="D32:D37">C32*42</f>
        <v>0</v>
      </c>
      <c r="E32" s="64">
        <f aca="true" t="shared" si="2" ref="E32:K33">B6*$D32/2000</f>
        <v>0</v>
      </c>
      <c r="F32" s="64">
        <f t="shared" si="2"/>
        <v>0</v>
      </c>
      <c r="G32" s="64">
        <f t="shared" si="2"/>
        <v>0</v>
      </c>
      <c r="H32" s="64">
        <f t="shared" si="2"/>
        <v>0</v>
      </c>
      <c r="I32" s="64">
        <f t="shared" si="2"/>
        <v>0</v>
      </c>
      <c r="J32" s="64">
        <f t="shared" si="2"/>
        <v>0</v>
      </c>
      <c r="K32" s="64">
        <f t="shared" si="2"/>
        <v>0</v>
      </c>
    </row>
    <row r="33" spans="1:11" ht="12.75">
      <c r="A33" s="63" t="s">
        <v>502</v>
      </c>
      <c r="B33" s="59">
        <f>0.28+0.34</f>
        <v>0.6200000000000001</v>
      </c>
      <c r="C33" s="61">
        <f>B33*B$20</f>
        <v>36.911311326468805</v>
      </c>
      <c r="D33" s="66">
        <f t="shared" si="1"/>
        <v>1550.2750757116899</v>
      </c>
      <c r="E33" s="64">
        <f t="shared" si="2"/>
        <v>37.9817393549364</v>
      </c>
      <c r="F33" s="64">
        <f t="shared" si="2"/>
        <v>7.75137537855845</v>
      </c>
      <c r="G33" s="64">
        <f t="shared" si="2"/>
        <v>3.875687689279225</v>
      </c>
      <c r="H33" s="64">
        <f t="shared" si="2"/>
        <v>0.1953346595396729</v>
      </c>
      <c r="I33" s="64">
        <f t="shared" si="2"/>
        <v>0.155027507571169</v>
      </c>
      <c r="J33" s="64">
        <f t="shared" si="2"/>
        <v>2.557953874924288</v>
      </c>
      <c r="K33" s="64">
        <f t="shared" si="2"/>
        <v>1.278976937462144</v>
      </c>
    </row>
    <row r="34" spans="1:11" ht="12.75">
      <c r="A34" s="60" t="s">
        <v>19</v>
      </c>
      <c r="B34" s="59"/>
      <c r="C34" s="61"/>
      <c r="D34" s="66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502</v>
      </c>
      <c r="B35" s="59">
        <v>1</v>
      </c>
      <c r="C35" s="61">
        <f>B35*B21</f>
        <v>9.065606361829026</v>
      </c>
      <c r="D35" s="66">
        <f t="shared" si="1"/>
        <v>380.7554671968191</v>
      </c>
      <c r="E35" s="64">
        <f aca="true" t="shared" si="3" ref="E35:K35">($D35*B9)/2000</f>
        <v>74.24731610337972</v>
      </c>
      <c r="F35" s="64">
        <f t="shared" si="3"/>
        <v>7.615109343936382</v>
      </c>
      <c r="G35" s="64">
        <f t="shared" si="3"/>
        <v>0.9518886679920477</v>
      </c>
      <c r="H35" s="64">
        <f t="shared" si="3"/>
        <v>0.24368349900596423</v>
      </c>
      <c r="I35" s="64">
        <f t="shared" si="3"/>
        <v>0.05330576540755468</v>
      </c>
      <c r="J35" s="64">
        <f t="shared" si="3"/>
        <v>5.102123260437376</v>
      </c>
      <c r="K35" s="64">
        <f t="shared" si="3"/>
        <v>3.1602703777335988</v>
      </c>
    </row>
    <row r="36" spans="1:11" ht="12.75">
      <c r="A36" s="60" t="s">
        <v>20</v>
      </c>
      <c r="B36" s="59"/>
      <c r="C36" s="61"/>
      <c r="D36" s="66"/>
      <c r="E36" s="64"/>
      <c r="F36" s="64"/>
      <c r="G36" s="64"/>
      <c r="H36" s="64"/>
      <c r="I36" s="64"/>
      <c r="J36" s="64"/>
      <c r="K36" s="64"/>
    </row>
    <row r="37" spans="1:11" ht="12.75">
      <c r="A37" s="63" t="s">
        <v>27</v>
      </c>
      <c r="B37" s="59">
        <v>1</v>
      </c>
      <c r="C37" s="61">
        <f>B37*B22</f>
        <v>169.6875</v>
      </c>
      <c r="D37" s="66">
        <f t="shared" si="1"/>
        <v>7126.875</v>
      </c>
      <c r="E37" s="64">
        <f aca="true" t="shared" si="4" ref="E37:K37">($D37*B11)/2000</f>
        <v>5.34515625</v>
      </c>
      <c r="F37" s="64">
        <f t="shared" si="4"/>
        <v>67.7053125</v>
      </c>
      <c r="G37" s="64">
        <f t="shared" si="4"/>
        <v>11.403</v>
      </c>
      <c r="H37" s="64">
        <f t="shared" si="4"/>
        <v>1.78171875</v>
      </c>
      <c r="I37" s="64">
        <f t="shared" si="4"/>
        <v>1.06903125</v>
      </c>
      <c r="J37" s="64">
        <f t="shared" si="4"/>
        <v>2.1380625</v>
      </c>
      <c r="K37" s="64">
        <f t="shared" si="4"/>
        <v>2.1380625</v>
      </c>
    </row>
    <row r="38" spans="1:11" ht="12.75">
      <c r="A38" s="63"/>
      <c r="B38" s="59"/>
      <c r="C38" s="61"/>
      <c r="D38" s="66" t="s">
        <v>504</v>
      </c>
      <c r="E38" s="64">
        <f>SUM(E31:E37)</f>
        <v>124.88800944453659</v>
      </c>
      <c r="F38" s="64">
        <f aca="true" t="shared" si="5" ref="F38:K38">SUM(F31:F37)</f>
        <v>196.34189549626825</v>
      </c>
      <c r="G38" s="64">
        <f t="shared" si="5"/>
        <v>40.609902144672844</v>
      </c>
      <c r="H38" s="64">
        <f t="shared" si="5"/>
        <v>11.409867397643152</v>
      </c>
      <c r="I38" s="64">
        <f t="shared" si="5"/>
        <v>9.153762085062308</v>
      </c>
      <c r="J38" s="64">
        <f t="shared" si="5"/>
        <v>17.67453719744525</v>
      </c>
      <c r="K38" s="64">
        <f t="shared" si="5"/>
        <v>14.45370737727933</v>
      </c>
    </row>
    <row r="39" spans="1:11" ht="12.75">
      <c r="A39" t="s">
        <v>22</v>
      </c>
      <c r="C39" s="20"/>
      <c r="D39" s="14"/>
      <c r="E39" s="5"/>
      <c r="F39" s="5"/>
      <c r="G39" s="5"/>
      <c r="H39" s="5"/>
      <c r="I39" s="5"/>
      <c r="J39" s="5"/>
      <c r="K39" s="5"/>
    </row>
    <row r="40" spans="1:11" ht="12.75">
      <c r="A40" s="1" t="s">
        <v>18</v>
      </c>
      <c r="C40" s="20"/>
      <c r="D40" s="14"/>
      <c r="E40" s="5"/>
      <c r="F40" s="5"/>
      <c r="G40" s="5"/>
      <c r="H40" s="5"/>
      <c r="I40" s="5"/>
      <c r="J40" s="5"/>
      <c r="K40" s="5"/>
    </row>
    <row r="41" spans="1:11" ht="12.75">
      <c r="A41" s="3" t="s">
        <v>25</v>
      </c>
      <c r="B41">
        <v>0.2</v>
      </c>
      <c r="C41" s="20">
        <f>B41*B$24</f>
        <v>330.8</v>
      </c>
      <c r="D41" s="14">
        <f>C41*42</f>
        <v>13893.6</v>
      </c>
      <c r="E41" s="5">
        <f aca="true" t="shared" si="6" ref="E41:K41">($D41*B4)/2000</f>
        <v>270.9252</v>
      </c>
      <c r="F41" s="5">
        <f t="shared" si="6"/>
        <v>4195.867200000001</v>
      </c>
      <c r="G41" s="5">
        <f t="shared" si="6"/>
        <v>903.084</v>
      </c>
      <c r="H41" s="5">
        <f t="shared" si="6"/>
        <v>340.39320000000004</v>
      </c>
      <c r="I41" s="5">
        <f t="shared" si="6"/>
        <v>291.76560000000006</v>
      </c>
      <c r="J41" s="5">
        <f t="shared" si="6"/>
        <v>291.76560000000006</v>
      </c>
      <c r="K41" s="5">
        <f t="shared" si="6"/>
        <v>291.76560000000006</v>
      </c>
    </row>
    <row r="42" spans="1:11" ht="12.75">
      <c r="A42" s="3" t="s">
        <v>26</v>
      </c>
      <c r="B42">
        <v>0.2</v>
      </c>
      <c r="C42" s="20">
        <f>B42*B$24</f>
        <v>330.8</v>
      </c>
      <c r="D42" s="14">
        <f>C42*42</f>
        <v>13893.6</v>
      </c>
      <c r="E42" s="5">
        <f aca="true" t="shared" si="7" ref="E42:K42">(D42*B5)/2000</f>
        <v>291.76560000000006</v>
      </c>
      <c r="F42" s="5">
        <f t="shared" si="7"/>
        <v>17.651818800000004</v>
      </c>
      <c r="G42" s="6">
        <f t="shared" si="7"/>
        <v>0.0039716592300000015</v>
      </c>
      <c r="H42" s="6">
        <f t="shared" si="7"/>
        <v>1.0922062882500005E-06</v>
      </c>
      <c r="I42" s="6">
        <f t="shared" si="7"/>
        <v>3.058177607100002E-11</v>
      </c>
      <c r="J42" s="6">
        <f t="shared" si="7"/>
        <v>2.4465420856800014E-14</v>
      </c>
      <c r="K42" s="6">
        <f t="shared" si="7"/>
        <v>1.957233668544001E-17</v>
      </c>
    </row>
    <row r="43" spans="1:11" ht="12.75">
      <c r="A43" s="3" t="s">
        <v>27</v>
      </c>
      <c r="B43">
        <v>0.6</v>
      </c>
      <c r="C43" s="20">
        <f>B43*B$24</f>
        <v>992.4</v>
      </c>
      <c r="D43" s="14">
        <f>C43*42</f>
        <v>41680.799999999996</v>
      </c>
      <c r="E43" s="5">
        <f aca="true" t="shared" si="8" ref="E43:K43">($D43*B8)/2000</f>
        <v>1021.1795999999998</v>
      </c>
      <c r="F43" s="5">
        <f t="shared" si="8"/>
        <v>208.40399999999997</v>
      </c>
      <c r="G43" s="5">
        <f t="shared" si="8"/>
        <v>104.20199999999998</v>
      </c>
      <c r="H43" s="5">
        <f t="shared" si="8"/>
        <v>11.5872624</v>
      </c>
      <c r="I43" s="5">
        <f t="shared" si="8"/>
        <v>7.085736</v>
      </c>
      <c r="J43" s="5">
        <f t="shared" si="8"/>
        <v>68.77332</v>
      </c>
      <c r="K43" s="5">
        <f t="shared" si="8"/>
        <v>37.929528</v>
      </c>
    </row>
    <row r="44" spans="1:11" ht="12.75">
      <c r="A44" s="1" t="s">
        <v>19</v>
      </c>
      <c r="C44" s="20"/>
      <c r="D44" s="14"/>
      <c r="E44" s="5"/>
      <c r="F44" s="5"/>
      <c r="G44" s="5"/>
      <c r="H44" s="5"/>
      <c r="I44" s="5"/>
      <c r="J44" s="5"/>
      <c r="K44" s="5"/>
    </row>
    <row r="45" spans="1:11" ht="12.75">
      <c r="A45" s="3" t="s">
        <v>27</v>
      </c>
      <c r="B45">
        <v>1</v>
      </c>
      <c r="C45" s="67">
        <f>B45*B25</f>
        <v>0</v>
      </c>
      <c r="D45" s="14">
        <f>C45*42</f>
        <v>0</v>
      </c>
      <c r="E45" s="5">
        <f aca="true" t="shared" si="9" ref="E45:K45">($D45*B10)/2000</f>
        <v>0</v>
      </c>
      <c r="F45" s="5">
        <f t="shared" si="9"/>
        <v>0</v>
      </c>
      <c r="G45" s="5">
        <f t="shared" si="9"/>
        <v>0</v>
      </c>
      <c r="H45" s="5">
        <f t="shared" si="9"/>
        <v>0</v>
      </c>
      <c r="I45" s="5">
        <f t="shared" si="9"/>
        <v>0</v>
      </c>
      <c r="J45" s="5">
        <f t="shared" si="9"/>
        <v>0</v>
      </c>
      <c r="K45" s="5">
        <f t="shared" si="9"/>
        <v>0</v>
      </c>
    </row>
    <row r="46" spans="1:11" ht="12.75">
      <c r="A46" s="1" t="s">
        <v>20</v>
      </c>
      <c r="C46" s="20"/>
      <c r="D46" s="14"/>
      <c r="E46" s="5"/>
      <c r="F46" s="5"/>
      <c r="G46" s="5"/>
      <c r="H46" s="5"/>
      <c r="I46" s="5"/>
      <c r="J46" s="5"/>
      <c r="K46" s="5"/>
    </row>
    <row r="47" spans="1:11" ht="12.75">
      <c r="A47" s="3" t="s">
        <v>27</v>
      </c>
      <c r="B47">
        <v>1</v>
      </c>
      <c r="C47" s="20">
        <f>B47*B26</f>
        <v>1008</v>
      </c>
      <c r="D47" s="14">
        <f>C47*42</f>
        <v>42336</v>
      </c>
      <c r="E47" s="5">
        <f aca="true" t="shared" si="10" ref="E47:K47">($D47*B12)/2000</f>
        <v>95.256</v>
      </c>
      <c r="F47" s="5">
        <f t="shared" si="10"/>
        <v>296.352</v>
      </c>
      <c r="G47" s="5">
        <f t="shared" si="10"/>
        <v>40.219199999999994</v>
      </c>
      <c r="H47" s="5">
        <f t="shared" si="10"/>
        <v>10.584</v>
      </c>
      <c r="I47" s="5">
        <f t="shared" si="10"/>
        <v>6.3504</v>
      </c>
      <c r="J47" s="5">
        <f t="shared" si="10"/>
        <v>8.4672</v>
      </c>
      <c r="K47" s="5">
        <f t="shared" si="10"/>
        <v>8.4672</v>
      </c>
    </row>
    <row r="48" spans="4:11" ht="12.75">
      <c r="D48" t="s">
        <v>504</v>
      </c>
      <c r="E48" s="68">
        <f aca="true" t="shared" si="11" ref="E48:K48">SUM(E41:E47)</f>
        <v>1679.1263999999999</v>
      </c>
      <c r="F48" s="68">
        <f t="shared" si="11"/>
        <v>4718.2750188</v>
      </c>
      <c r="G48" s="68">
        <f t="shared" si="11"/>
        <v>1047.5091716592299</v>
      </c>
      <c r="H48" s="68">
        <f t="shared" si="11"/>
        <v>362.5644634922063</v>
      </c>
      <c r="I48" s="68">
        <f t="shared" si="11"/>
        <v>305.2017360000306</v>
      </c>
      <c r="J48" s="68">
        <f t="shared" si="11"/>
        <v>369.00612000000007</v>
      </c>
      <c r="K48" s="68">
        <f t="shared" si="11"/>
        <v>338.16232800000006</v>
      </c>
    </row>
    <row r="49" spans="4:11" ht="12.75">
      <c r="D49" t="s">
        <v>503</v>
      </c>
      <c r="E49" s="5">
        <f>SUM(E31:E47)/365</f>
        <v>5.284664161339927</v>
      </c>
      <c r="F49" s="5">
        <f aca="true" t="shared" si="12" ref="F49:K49">SUM(F31:F47)/365</f>
        <v>14.002626876143935</v>
      </c>
      <c r="G49" s="5">
        <f t="shared" si="12"/>
        <v>3.092408153283769</v>
      </c>
      <c r="H49" s="5">
        <f t="shared" si="12"/>
        <v>1.0558471185958702</v>
      </c>
      <c r="I49" s="5">
        <f t="shared" si="12"/>
        <v>0.8863267401922061</v>
      </c>
      <c r="J49" s="5">
        <f t="shared" si="12"/>
        <v>1.1078224503969605</v>
      </c>
      <c r="K49" s="5">
        <f t="shared" si="12"/>
        <v>1.0056705280946814</v>
      </c>
    </row>
    <row r="53" ht="12.75">
      <c r="E53" t="s">
        <v>29</v>
      </c>
    </row>
    <row r="54" spans="1:11" ht="12.75">
      <c r="A54" t="s">
        <v>31</v>
      </c>
      <c r="B54" t="s">
        <v>49</v>
      </c>
      <c r="C54" t="s">
        <v>50</v>
      </c>
      <c r="E54" t="s">
        <v>16</v>
      </c>
      <c r="F54" t="s">
        <v>1</v>
      </c>
      <c r="G54" t="s">
        <v>2</v>
      </c>
      <c r="H54" t="s">
        <v>3</v>
      </c>
      <c r="I54" t="s">
        <v>4</v>
      </c>
      <c r="J54" t="s">
        <v>30</v>
      </c>
      <c r="K54" t="s">
        <v>6</v>
      </c>
    </row>
    <row r="55" spans="1:11" ht="12.75">
      <c r="A55" t="s">
        <v>32</v>
      </c>
      <c r="B55" t="s">
        <v>33</v>
      </c>
      <c r="C55">
        <v>82099</v>
      </c>
      <c r="E55" s="5">
        <f aca="true" t="shared" si="13" ref="E55:K55">E31</f>
        <v>7.313797736220471</v>
      </c>
      <c r="F55" s="5">
        <f t="shared" si="13"/>
        <v>113.27009827377344</v>
      </c>
      <c r="G55" s="5">
        <f t="shared" si="13"/>
        <v>24.37932578740157</v>
      </c>
      <c r="H55" s="5">
        <f t="shared" si="13"/>
        <v>9.189130489097515</v>
      </c>
      <c r="I55" s="5">
        <f t="shared" si="13"/>
        <v>7.876397562083585</v>
      </c>
      <c r="J55" s="5">
        <f t="shared" si="13"/>
        <v>7.876397562083585</v>
      </c>
      <c r="K55" s="5">
        <f t="shared" si="13"/>
        <v>7.876397562083585</v>
      </c>
    </row>
    <row r="56" spans="1:11" ht="12.75">
      <c r="A56" t="s">
        <v>34</v>
      </c>
      <c r="B56" t="s">
        <v>35</v>
      </c>
      <c r="C56">
        <v>66803</v>
      </c>
      <c r="E56" s="5">
        <f aca="true" t="shared" si="14" ref="E56:K56">E32+E33</f>
        <v>37.9817393549364</v>
      </c>
      <c r="F56" s="5">
        <f t="shared" si="14"/>
        <v>7.75137537855845</v>
      </c>
      <c r="G56" s="5">
        <f t="shared" si="14"/>
        <v>3.875687689279225</v>
      </c>
      <c r="H56" s="5">
        <f t="shared" si="14"/>
        <v>0.1953346595396729</v>
      </c>
      <c r="I56" s="5">
        <f t="shared" si="14"/>
        <v>0.155027507571169</v>
      </c>
      <c r="J56" s="5">
        <f t="shared" si="14"/>
        <v>2.557953874924288</v>
      </c>
      <c r="K56" s="5">
        <f t="shared" si="14"/>
        <v>1.278976937462144</v>
      </c>
    </row>
    <row r="57" spans="1:11" ht="12.75">
      <c r="A57" t="s">
        <v>36</v>
      </c>
      <c r="B57" t="s">
        <v>37</v>
      </c>
      <c r="C57">
        <v>83071</v>
      </c>
      <c r="E57" s="5">
        <f aca="true" t="shared" si="15" ref="E57:K57">E35</f>
        <v>74.24731610337972</v>
      </c>
      <c r="F57" s="5">
        <f t="shared" si="15"/>
        <v>7.615109343936382</v>
      </c>
      <c r="G57" s="5">
        <f t="shared" si="15"/>
        <v>0.9518886679920477</v>
      </c>
      <c r="H57" s="5">
        <f t="shared" si="15"/>
        <v>0.24368349900596423</v>
      </c>
      <c r="I57" s="5">
        <f t="shared" si="15"/>
        <v>0.05330576540755468</v>
      </c>
      <c r="J57" s="5">
        <f t="shared" si="15"/>
        <v>5.102123260437376</v>
      </c>
      <c r="K57" s="5">
        <f t="shared" si="15"/>
        <v>3.1602703777335988</v>
      </c>
    </row>
    <row r="58" spans="1:11" ht="12.75">
      <c r="A58" t="s">
        <v>38</v>
      </c>
      <c r="B58" t="s">
        <v>39</v>
      </c>
      <c r="C58">
        <v>66795</v>
      </c>
      <c r="E58" s="5">
        <f aca="true" t="shared" si="16" ref="E58:K58">E37</f>
        <v>5.34515625</v>
      </c>
      <c r="F58" s="5">
        <f t="shared" si="16"/>
        <v>67.7053125</v>
      </c>
      <c r="G58" s="5">
        <f t="shared" si="16"/>
        <v>11.403</v>
      </c>
      <c r="H58" s="5">
        <f t="shared" si="16"/>
        <v>1.78171875</v>
      </c>
      <c r="I58" s="5">
        <f t="shared" si="16"/>
        <v>1.06903125</v>
      </c>
      <c r="J58" s="5">
        <f t="shared" si="16"/>
        <v>2.1380625</v>
      </c>
      <c r="K58" s="5">
        <f t="shared" si="16"/>
        <v>2.1380625</v>
      </c>
    </row>
    <row r="59" spans="1:11" ht="12.75">
      <c r="A59" t="s">
        <v>40</v>
      </c>
      <c r="B59" t="s">
        <v>41</v>
      </c>
      <c r="C59">
        <v>47159</v>
      </c>
      <c r="E59" s="5">
        <f aca="true" t="shared" si="17" ref="E59:K59">E41+E42+E43</f>
        <v>1583.8703999999998</v>
      </c>
      <c r="F59" s="5">
        <f t="shared" si="17"/>
        <v>4421.9230188</v>
      </c>
      <c r="G59" s="5">
        <f t="shared" si="17"/>
        <v>1007.28997165923</v>
      </c>
      <c r="H59" s="5">
        <f t="shared" si="17"/>
        <v>351.9804634922063</v>
      </c>
      <c r="I59" s="5">
        <f t="shared" si="17"/>
        <v>298.85133600003064</v>
      </c>
      <c r="J59" s="5">
        <f t="shared" si="17"/>
        <v>360.5389200000001</v>
      </c>
      <c r="K59" s="5">
        <f t="shared" si="17"/>
        <v>329.69512800000007</v>
      </c>
    </row>
    <row r="60" spans="1:11" ht="12.75">
      <c r="A60" t="s">
        <v>42</v>
      </c>
      <c r="B60" t="s">
        <v>43</v>
      </c>
      <c r="C60">
        <v>47183</v>
      </c>
      <c r="E60" s="5">
        <f aca="true" t="shared" si="18" ref="E60:K60">E45</f>
        <v>0</v>
      </c>
      <c r="F60" s="5">
        <f t="shared" si="18"/>
        <v>0</v>
      </c>
      <c r="G60" s="5">
        <f t="shared" si="18"/>
        <v>0</v>
      </c>
      <c r="H60" s="5">
        <f t="shared" si="18"/>
        <v>0</v>
      </c>
      <c r="I60" s="5">
        <f t="shared" si="18"/>
        <v>0</v>
      </c>
      <c r="J60" s="5">
        <f t="shared" si="18"/>
        <v>0</v>
      </c>
      <c r="K60" s="5">
        <f t="shared" si="18"/>
        <v>0</v>
      </c>
    </row>
    <row r="61" spans="1:11" ht="12.75">
      <c r="A61" t="s">
        <v>44</v>
      </c>
      <c r="B61" t="s">
        <v>45</v>
      </c>
      <c r="C61">
        <v>58727</v>
      </c>
      <c r="E61" s="5">
        <f aca="true" t="shared" si="19" ref="E61:K61">E47</f>
        <v>95.256</v>
      </c>
      <c r="F61" s="5">
        <f t="shared" si="19"/>
        <v>296.352</v>
      </c>
      <c r="G61" s="5">
        <f t="shared" si="19"/>
        <v>40.219199999999994</v>
      </c>
      <c r="H61" s="5">
        <f t="shared" si="19"/>
        <v>10.584</v>
      </c>
      <c r="I61" s="5">
        <f t="shared" si="19"/>
        <v>6.3504</v>
      </c>
      <c r="J61" s="5">
        <f t="shared" si="19"/>
        <v>8.4672</v>
      </c>
      <c r="K61" s="5">
        <f t="shared" si="19"/>
        <v>8.4672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18.7109375" style="0" bestFit="1" customWidth="1"/>
    <col min="3" max="3" width="19.28125" style="0" customWidth="1"/>
    <col min="6" max="7" width="10.28125" style="0" bestFit="1" customWidth="1"/>
    <col min="8" max="12" width="9.421875" style="0" bestFit="1" customWidth="1"/>
  </cols>
  <sheetData>
    <row r="1" ht="12.75">
      <c r="A1" t="s">
        <v>263</v>
      </c>
    </row>
    <row r="2" spans="1:6" ht="12.75">
      <c r="A2" t="s">
        <v>109</v>
      </c>
      <c r="F2" t="s">
        <v>110</v>
      </c>
    </row>
    <row r="3" spans="1:12" ht="38.25" customHeight="1">
      <c r="A3" t="s">
        <v>46</v>
      </c>
      <c r="B3" t="s">
        <v>47</v>
      </c>
      <c r="C3" s="4" t="s">
        <v>48</v>
      </c>
      <c r="D3" t="s">
        <v>28</v>
      </c>
      <c r="F3" t="s">
        <v>16</v>
      </c>
      <c r="G3" t="s">
        <v>1</v>
      </c>
      <c r="H3" t="s">
        <v>2</v>
      </c>
      <c r="I3" t="s">
        <v>3</v>
      </c>
      <c r="J3" t="s">
        <v>4</v>
      </c>
      <c r="K3" t="s">
        <v>30</v>
      </c>
      <c r="L3" t="s">
        <v>6</v>
      </c>
    </row>
    <row r="4" spans="1:12" ht="12.75">
      <c r="A4">
        <v>1</v>
      </c>
      <c r="B4" t="s">
        <v>106</v>
      </c>
      <c r="C4" s="11">
        <v>89281</v>
      </c>
      <c r="D4" s="7">
        <f>C4/$C$62</f>
        <v>0.04982029071555042</v>
      </c>
      <c r="F4" s="10">
        <f>IndIC!H7+IndDist!H7+IndResid!H7+IndLPG!H7</f>
        <v>6.221956937413219</v>
      </c>
      <c r="G4" s="10">
        <f>IndIC!I7+IndDist!I7+IndResid!I7+IndLPG!I7</f>
        <v>9.781810313266305</v>
      </c>
      <c r="H4" s="10">
        <f>IndIC!J7+IndDist!J7+IndResid!J7+IndLPG!J7</f>
        <v>2.0231971307776555</v>
      </c>
      <c r="I4" s="10">
        <f>IndIC!K7+IndDist!K7+IndResid!K7+IndLPG!K7</f>
        <v>0.5684429107764626</v>
      </c>
      <c r="J4" s="10">
        <f>IndIC!L7+IndDist!L7+IndResid!L7+IndLPG!L7</f>
        <v>0.45604308821878714</v>
      </c>
      <c r="K4" s="10">
        <f>IndIC!M7+IndDist!M7+IndResid!M7+IndLPG!M7</f>
        <v>0.8805505814395321</v>
      </c>
      <c r="L4" s="10">
        <f>IndIC!N7+IndDist!N7+IndResid!N7+IndLPG!N7</f>
        <v>0.7200879034535519</v>
      </c>
    </row>
    <row r="5" spans="1:12" ht="12.75">
      <c r="A5">
        <v>3</v>
      </c>
      <c r="B5" t="s">
        <v>107</v>
      </c>
      <c r="C5" s="11">
        <v>0</v>
      </c>
      <c r="D5" s="7">
        <f aca="true" t="shared" si="0" ref="D5:D61">C5/$C$62</f>
        <v>0</v>
      </c>
      <c r="F5" s="10">
        <f>IndIC!H8+IndDist!H8+IndResid!H8+IndLPG!H8</f>
        <v>0</v>
      </c>
      <c r="G5" s="10">
        <f>IndIC!I8+IndDist!I8+IndResid!I8+IndLPG!I8</f>
        <v>0</v>
      </c>
      <c r="H5" s="10">
        <f>IndIC!J8+IndDist!J8+IndResid!J8+IndLPG!J8</f>
        <v>0</v>
      </c>
      <c r="I5" s="10">
        <f>IndIC!K8+IndDist!K8+IndResid!K8+IndLPG!K8</f>
        <v>0</v>
      </c>
      <c r="J5" s="10">
        <f>IndIC!L8+IndDist!L8+IndResid!L8+IndLPG!L8</f>
        <v>0</v>
      </c>
      <c r="K5" s="10">
        <f>IndIC!M8+IndDist!M8+IndResid!M8+IndLPG!M8</f>
        <v>0</v>
      </c>
      <c r="L5" s="10">
        <f>IndIC!N8+IndDist!N8+IndResid!N8+IndLPG!N8</f>
        <v>0</v>
      </c>
    </row>
    <row r="6" spans="1:12" ht="12.75">
      <c r="A6">
        <v>5</v>
      </c>
      <c r="B6" t="s">
        <v>51</v>
      </c>
      <c r="C6" s="11">
        <v>857</v>
      </c>
      <c r="D6" s="7">
        <f t="shared" si="0"/>
        <v>0.0004782203284374806</v>
      </c>
      <c r="F6" s="10">
        <f>IndIC!H9+IndDist!H9+IndResid!H9+IndLPG!H9</f>
        <v>0.05972398489446947</v>
      </c>
      <c r="G6" s="10">
        <f>IndIC!I9+IndDist!I9+IndResid!I9+IndLPG!I9</f>
        <v>0.09389468575026291</v>
      </c>
      <c r="H6" s="10">
        <f>IndIC!J9+IndDist!J9+IndResid!J9+IndLPG!J9</f>
        <v>0.019420480741439396</v>
      </c>
      <c r="I6" s="10">
        <f>IndIC!K9+IndDist!K9+IndResid!K9+IndLPG!K9</f>
        <v>0.005456430534329011</v>
      </c>
      <c r="J6" s="10">
        <f>IndIC!L9+IndDist!L9+IndResid!L9+IndLPG!L9</f>
        <v>0.004377515110757055</v>
      </c>
      <c r="K6" s="10">
        <f>IndIC!M9+IndDist!M9+IndResid!M9+IndLPG!M9</f>
        <v>0.008452322983542735</v>
      </c>
      <c r="L6" s="10">
        <f>IndIC!N9+IndDist!N9+IndResid!N9+IndLPG!N9</f>
        <v>0.006912056689101756</v>
      </c>
    </row>
    <row r="7" spans="1:12" ht="12.75">
      <c r="A7">
        <v>7</v>
      </c>
      <c r="B7" t="s">
        <v>52</v>
      </c>
      <c r="C7" s="11">
        <v>4512</v>
      </c>
      <c r="D7" s="7">
        <f t="shared" si="0"/>
        <v>0.0025177714374678096</v>
      </c>
      <c r="F7" s="10">
        <f>IndIC!H10+IndDist!H10+IndResid!H10+IndLPG!H10</f>
        <v>0.31443946306166426</v>
      </c>
      <c r="G7" s="10">
        <f>IndIC!I10+IndDist!I10+IndResid!I10+IndLPG!I10</f>
        <v>0.49434401645879383</v>
      </c>
      <c r="H7" s="10">
        <f>IndIC!J10+IndDist!J10+IndResid!J10+IndLPG!J10</f>
        <v>0.10224645169822004</v>
      </c>
      <c r="I7" s="10">
        <f>IndIC!K10+IndDist!K10+IndResid!K10+IndLPG!K10</f>
        <v>0.028727438239081096</v>
      </c>
      <c r="J7" s="10">
        <f>IndIC!L10+IndDist!L10+IndResid!L10+IndLPG!L10</f>
        <v>0.023047080723145662</v>
      </c>
      <c r="K7" s="10">
        <f>IndIC!M10+IndDist!M10+IndResid!M10+IndLPG!M10</f>
        <v>0.04450044492618999</v>
      </c>
      <c r="L7" s="10">
        <f>IndIC!N10+IndDist!N10+IndResid!N10+IndLPG!N10</f>
        <v>0.036391131600031656</v>
      </c>
    </row>
    <row r="8" spans="1:12" ht="12.75">
      <c r="A8">
        <v>9</v>
      </c>
      <c r="B8" t="s">
        <v>53</v>
      </c>
      <c r="C8" s="11">
        <v>468</v>
      </c>
      <c r="D8" s="7">
        <f t="shared" si="0"/>
        <v>0.00026115182463096957</v>
      </c>
      <c r="F8" s="10">
        <f>IndIC!H11+IndDist!H11+IndResid!H11+IndLPG!H11</f>
        <v>0.03261473154097049</v>
      </c>
      <c r="G8" s="10">
        <f>IndIC!I11+IndDist!I11+IndResid!I11+IndLPG!I11</f>
        <v>0.051275044260353606</v>
      </c>
      <c r="H8" s="10">
        <f>IndIC!J11+IndDist!J11+IndResid!J11+IndLPG!J11</f>
        <v>0.010605350043166437</v>
      </c>
      <c r="I8" s="10">
        <f>IndIC!K11+IndDist!K11+IndResid!K11+IndLPG!K11</f>
        <v>0.0029797076896919223</v>
      </c>
      <c r="J8" s="10">
        <f>IndIC!L11+IndDist!L11+IndResid!L11+IndLPG!L11</f>
        <v>0.002390521670751811</v>
      </c>
      <c r="K8" s="10">
        <f>IndIC!M11+IndDist!M11+IndResid!M11+IndLPG!M11</f>
        <v>0.00461573763862077</v>
      </c>
      <c r="L8" s="10">
        <f>IndIC!N11+IndDist!N11+IndResid!N11+IndLPG!N11</f>
        <v>0.003774612054258602</v>
      </c>
    </row>
    <row r="9" spans="1:12" ht="12.75">
      <c r="A9">
        <v>11</v>
      </c>
      <c r="B9" t="s">
        <v>54</v>
      </c>
      <c r="C9" s="11">
        <v>709</v>
      </c>
      <c r="D9" s="7">
        <f t="shared" si="0"/>
        <v>0.000395633853981533</v>
      </c>
      <c r="F9" s="10">
        <f>IndIC!H12+IndDist!H12+IndResid!H12+IndLPG!H12</f>
        <v>0.0494099244926241</v>
      </c>
      <c r="G9" s="10">
        <f>IndIC!I12+IndDist!I12+IndResid!I12+IndLPG!I12</f>
        <v>0.07767950081322801</v>
      </c>
      <c r="H9" s="10">
        <f>IndIC!J12+IndDist!J12+IndResid!J12+IndLPG!J12</f>
        <v>0.016066652095309837</v>
      </c>
      <c r="I9" s="10">
        <f>IndIC!K12+IndDist!K12+IndResid!K12+IndLPG!K12</f>
        <v>0.0045141298119478045</v>
      </c>
      <c r="J9" s="10">
        <f>IndIC!L12+IndDist!L12+IndResid!L12+IndLPG!L12</f>
        <v>0.0036215381721432347</v>
      </c>
      <c r="K9" s="10">
        <f>IndIC!M12+IndDist!M12+IndResid!M12+IndLPG!M12</f>
        <v>0.006992645268765227</v>
      </c>
      <c r="L9" s="10">
        <f>IndIC!N12+IndDist!N12+IndResid!N12+IndLPG!N12</f>
        <v>0.005718375953994336</v>
      </c>
    </row>
    <row r="10" spans="1:12" ht="12.75">
      <c r="A10">
        <v>13</v>
      </c>
      <c r="B10" t="s">
        <v>55</v>
      </c>
      <c r="C10" s="11">
        <v>18890</v>
      </c>
      <c r="D10" s="7">
        <f t="shared" si="0"/>
        <v>0.010540935827519264</v>
      </c>
      <c r="F10" s="10">
        <f>IndIC!H13+IndDist!H13+IndResid!H13+IndLPG!H13</f>
        <v>1.31643649318148</v>
      </c>
      <c r="G10" s="10">
        <f>IndIC!I13+IndDist!I13+IndResid!I13+IndLPG!I13</f>
        <v>2.0696273206796576</v>
      </c>
      <c r="H10" s="10">
        <f>IndIC!J13+IndDist!J13+IndResid!J13+IndLPG!J13</f>
        <v>0.4280663724688334</v>
      </c>
      <c r="I10" s="10">
        <f>IndIC!K13+IndDist!K13+IndResid!K13+IndLPG!K13</f>
        <v>0.12027068003906069</v>
      </c>
      <c r="J10" s="10">
        <f>IndIC!L13+IndDist!L13+IndResid!L13+IndLPG!L13</f>
        <v>0.09648921871902073</v>
      </c>
      <c r="K10" s="10">
        <f>IndIC!M13+IndDist!M13+IndResid!M13+IndLPG!M13</f>
        <v>0.18630616237937256</v>
      </c>
      <c r="L10" s="10">
        <f>IndIC!N13+IndDist!N13+IndResid!N13+IndLPG!N13</f>
        <v>0.15235560193364317</v>
      </c>
    </row>
    <row r="11" spans="1:12" ht="12.75">
      <c r="A11">
        <v>15</v>
      </c>
      <c r="B11" t="s">
        <v>56</v>
      </c>
      <c r="C11" s="11">
        <v>250</v>
      </c>
      <c r="D11" s="7">
        <f t="shared" si="0"/>
        <v>0.0001395041798242359</v>
      </c>
      <c r="F11" s="10">
        <f>IndIC!H14+IndDist!H14+IndResid!H14+IndLPG!H14</f>
        <v>0.017422399327441503</v>
      </c>
      <c r="G11" s="10">
        <f>IndIC!I14+IndDist!I14+IndResid!I14+IndLPG!I14</f>
        <v>0.027390515096342744</v>
      </c>
      <c r="H11" s="10">
        <f>IndIC!J14+IndDist!J14+IndResid!J14+IndLPG!J14</f>
        <v>0.005665251091435062</v>
      </c>
      <c r="I11" s="10">
        <f>IndIC!K14+IndDist!K14+IndResid!K14+IndLPG!K14</f>
        <v>0.0015917241932114966</v>
      </c>
      <c r="J11" s="10">
        <f>IndIC!L14+IndDist!L14+IndResid!L14+IndLPG!L14</f>
        <v>0.0012769880719828049</v>
      </c>
      <c r="K11" s="10">
        <f>IndIC!M14+IndDist!M14+IndResid!M14+IndLPG!M14</f>
        <v>0.0024656718155025483</v>
      </c>
      <c r="L11" s="10">
        <f>IndIC!N14+IndDist!N14+IndResid!N14+IndLPG!N14</f>
        <v>0.00201635259308686</v>
      </c>
    </row>
    <row r="12" spans="1:12" ht="12.75">
      <c r="A12">
        <v>17</v>
      </c>
      <c r="B12" t="s">
        <v>57</v>
      </c>
      <c r="C12" s="11">
        <v>2042</v>
      </c>
      <c r="D12" s="7">
        <f t="shared" si="0"/>
        <v>0.0011394701408043587</v>
      </c>
      <c r="F12" s="10">
        <f>IndIC!H15+IndDist!H15+IndResid!H15+IndLPG!H15</f>
        <v>0.14230615770654217</v>
      </c>
      <c r="G12" s="10">
        <f>IndIC!I15+IndDist!I15+IndResid!I15+IndLPG!I15</f>
        <v>0.2237257273069275</v>
      </c>
      <c r="H12" s="10">
        <f>IndIC!J15+IndDist!J15+IndResid!J15+IndLPG!J15</f>
        <v>0.04627377091484159</v>
      </c>
      <c r="I12" s="10">
        <f>IndIC!K15+IndDist!K15+IndResid!K15+IndLPG!K15</f>
        <v>0.013001203210151505</v>
      </c>
      <c r="J12" s="10">
        <f>IndIC!L15+IndDist!L15+IndResid!L15+IndLPG!L15</f>
        <v>0.010430438571955549</v>
      </c>
      <c r="K12" s="10">
        <f>IndIC!M15+IndDist!M15+IndResid!M15+IndLPG!M15</f>
        <v>0.020139607389024813</v>
      </c>
      <c r="L12" s="10">
        <f>IndIC!N15+IndDist!N15+IndResid!N15+IndLPG!N15</f>
        <v>0.016469567980333475</v>
      </c>
    </row>
    <row r="13" spans="1:12" ht="12.75">
      <c r="A13">
        <v>19</v>
      </c>
      <c r="B13" t="s">
        <v>58</v>
      </c>
      <c r="C13" s="11">
        <v>26406</v>
      </c>
      <c r="D13" s="7">
        <f t="shared" si="0"/>
        <v>0.014734989489755093</v>
      </c>
      <c r="F13" s="10">
        <f>IndIC!H16+IndDist!H16+IndResid!H16+IndLPG!H16</f>
        <v>1.8402235065616812</v>
      </c>
      <c r="G13" s="10">
        <f>IndIC!I16+IndDist!I16+IndResid!I16+IndLPG!I16</f>
        <v>2.893095766536106</v>
      </c>
      <c r="H13" s="10">
        <f>IndIC!J16+IndDist!J16+IndResid!J16+IndLPG!J16</f>
        <v>0.5983864812817371</v>
      </c>
      <c r="I13" s="10">
        <f>IndIC!K16+IndDist!K16+IndResid!K16+IndLPG!K16</f>
        <v>0.16812427618377113</v>
      </c>
      <c r="J13" s="10">
        <f>IndIC!L16+IndDist!L16+IndResid!L16+IndLPG!L16</f>
        <v>0.13488058811511178</v>
      </c>
      <c r="K13" s="10">
        <f>IndIC!M16+IndDist!M16+IndResid!M16+IndLPG!M16</f>
        <v>0.2604341198406412</v>
      </c>
      <c r="L13" s="10">
        <f>IndIC!N16+IndDist!N16+IndResid!N16+IndLPG!N16</f>
        <v>0.21297522629220655</v>
      </c>
    </row>
    <row r="14" spans="1:12" ht="12.75">
      <c r="A14">
        <v>21</v>
      </c>
      <c r="B14" t="s">
        <v>59</v>
      </c>
      <c r="C14" s="11">
        <v>905</v>
      </c>
      <c r="D14" s="7">
        <f t="shared" si="0"/>
        <v>0.0005050051309637339</v>
      </c>
      <c r="F14" s="10">
        <f>IndIC!H17+IndDist!H17+IndResid!H17+IndLPG!H17</f>
        <v>0.06306908556533823</v>
      </c>
      <c r="G14" s="10">
        <f>IndIC!I17+IndDist!I17+IndResid!I17+IndLPG!I17</f>
        <v>0.09915366464876071</v>
      </c>
      <c r="H14" s="10">
        <f>IndIC!J17+IndDist!J17+IndResid!J17+IndLPG!J17</f>
        <v>0.02050820895099493</v>
      </c>
      <c r="I14" s="10">
        <f>IndIC!K17+IndDist!K17+IndResid!K17+IndLPG!K17</f>
        <v>0.005762041579425617</v>
      </c>
      <c r="J14" s="10">
        <f>IndIC!L17+IndDist!L17+IndResid!L17+IndLPG!L17</f>
        <v>0.004622696820577752</v>
      </c>
      <c r="K14" s="10">
        <f>IndIC!M17+IndDist!M17+IndResid!M17+IndLPG!M17</f>
        <v>0.008925731972119225</v>
      </c>
      <c r="L14" s="10">
        <f>IndIC!N17+IndDist!N17+IndResid!N17+IndLPG!N17</f>
        <v>0.007299196386974433</v>
      </c>
    </row>
    <row r="15" spans="1:12" ht="12.75">
      <c r="A15">
        <v>23</v>
      </c>
      <c r="B15" t="s">
        <v>60</v>
      </c>
      <c r="C15" s="11">
        <v>5262</v>
      </c>
      <c r="D15" s="7">
        <f t="shared" si="0"/>
        <v>0.0029362839769405172</v>
      </c>
      <c r="F15" s="10">
        <f>IndIC!H18+IndDist!H18+IndResid!H18+IndLPG!H18</f>
        <v>0.36670666104398875</v>
      </c>
      <c r="G15" s="10">
        <f>IndIC!I18+IndDist!I18+IndResid!I18+IndLPG!I18</f>
        <v>0.5765155617478221</v>
      </c>
      <c r="H15" s="10">
        <f>IndIC!J18+IndDist!J18+IndResid!J18+IndLPG!J18</f>
        <v>0.11924220497252522</v>
      </c>
      <c r="I15" s="10">
        <f>IndIC!K18+IndDist!K18+IndResid!K18+IndLPG!K18</f>
        <v>0.033502610818715584</v>
      </c>
      <c r="J15" s="10">
        <f>IndIC!L18+IndDist!L18+IndResid!L18+IndLPG!L18</f>
        <v>0.026878044939094074</v>
      </c>
      <c r="K15" s="10">
        <f>IndIC!M18+IndDist!M18+IndResid!M18+IndLPG!M18</f>
        <v>0.051897460372697636</v>
      </c>
      <c r="L15" s="10">
        <f>IndIC!N18+IndDist!N18+IndResid!N18+IndLPG!N18</f>
        <v>0.04244018937929223</v>
      </c>
    </row>
    <row r="16" spans="1:12" ht="12.75">
      <c r="A16">
        <v>25</v>
      </c>
      <c r="B16" t="s">
        <v>61</v>
      </c>
      <c r="C16" s="11">
        <v>1506</v>
      </c>
      <c r="D16" s="7">
        <f t="shared" si="0"/>
        <v>0.000840373179261197</v>
      </c>
      <c r="F16" s="10">
        <f>IndIC!H19+IndDist!H19+IndResid!H19+IndLPG!H19</f>
        <v>0.10495253354850761</v>
      </c>
      <c r="G16" s="10">
        <f>IndIC!I19+IndDist!I19+IndResid!I19+IndLPG!I19</f>
        <v>0.16500046294036866</v>
      </c>
      <c r="H16" s="10">
        <f>IndIC!J19+IndDist!J19+IndResid!J19+IndLPG!J19</f>
        <v>0.034127472574804814</v>
      </c>
      <c r="I16" s="10">
        <f>IndIC!K19+IndDist!K19+IndResid!K19+IndLPG!K19</f>
        <v>0.009588546539906056</v>
      </c>
      <c r="J16" s="10">
        <f>IndIC!L19+IndDist!L19+IndResid!L19+IndLPG!L19</f>
        <v>0.007692576145624416</v>
      </c>
      <c r="K16" s="10">
        <f>IndIC!M19+IndDist!M19+IndResid!M19+IndLPG!M19</f>
        <v>0.01485320701658735</v>
      </c>
      <c r="L16" s="10">
        <f>IndIC!N19+IndDist!N19+IndResid!N19+IndLPG!N19</f>
        <v>0.012146508020755245</v>
      </c>
    </row>
    <row r="17" spans="1:12" ht="12.75">
      <c r="A17">
        <v>27</v>
      </c>
      <c r="B17" t="s">
        <v>62</v>
      </c>
      <c r="C17" s="11">
        <v>252</v>
      </c>
      <c r="D17" s="7">
        <f t="shared" si="0"/>
        <v>0.00014062021326282978</v>
      </c>
      <c r="F17" s="10">
        <f>IndIC!H20+IndDist!H20+IndResid!H20+IndLPG!H20</f>
        <v>0.017561778522061037</v>
      </c>
      <c r="G17" s="10">
        <f>IndIC!I20+IndDist!I20+IndResid!I20+IndLPG!I20</f>
        <v>0.027609639217113485</v>
      </c>
      <c r="H17" s="10">
        <f>IndIC!J20+IndDist!J20+IndResid!J20+IndLPG!J20</f>
        <v>0.0057105731001665435</v>
      </c>
      <c r="I17" s="10">
        <f>IndIC!K20+IndDist!K20+IndResid!K20+IndLPG!K20</f>
        <v>0.0016044579867571887</v>
      </c>
      <c r="J17" s="10">
        <f>IndIC!L20+IndDist!L20+IndResid!L20+IndLPG!L20</f>
        <v>0.0012872039765586675</v>
      </c>
      <c r="K17" s="10">
        <f>IndIC!M20+IndDist!M20+IndResid!M20+IndLPG!M20</f>
        <v>0.0024853971900265686</v>
      </c>
      <c r="L17" s="10">
        <f>IndIC!N20+IndDist!N20+IndResid!N20+IndLPG!N20</f>
        <v>0.0020324834138315553</v>
      </c>
    </row>
    <row r="18" spans="1:12" ht="12.75">
      <c r="A18">
        <v>29</v>
      </c>
      <c r="B18" t="s">
        <v>63</v>
      </c>
      <c r="C18" s="11">
        <v>13140</v>
      </c>
      <c r="D18" s="7">
        <f t="shared" si="0"/>
        <v>0.007332339691561838</v>
      </c>
      <c r="F18" s="10">
        <f>IndIC!H21+IndDist!H21+IndResid!H21+IndLPG!H21</f>
        <v>0.9157213086503253</v>
      </c>
      <c r="G18" s="10">
        <f>IndIC!I21+IndDist!I21+IndResid!I21+IndLPG!I21</f>
        <v>1.4396454734637745</v>
      </c>
      <c r="H18" s="10">
        <f>IndIC!J21+IndDist!J21+IndResid!J21+IndLPG!J21</f>
        <v>0.2977655973658269</v>
      </c>
      <c r="I18" s="10">
        <f>IndIC!K21+IndDist!K21+IndResid!K21+IndLPG!K21</f>
        <v>0.08366102359519625</v>
      </c>
      <c r="J18" s="10">
        <f>IndIC!L21+IndDist!L21+IndResid!L21+IndLPG!L21</f>
        <v>0.06711849306341622</v>
      </c>
      <c r="K18" s="10">
        <f>IndIC!M21+IndDist!M21+IndResid!M21+IndLPG!M21</f>
        <v>0.12959571062281394</v>
      </c>
      <c r="L18" s="10">
        <f>IndIC!N21+IndDist!N21+IndResid!N21+IndLPG!N21</f>
        <v>0.10597949229264536</v>
      </c>
    </row>
    <row r="19" spans="1:12" ht="12.75">
      <c r="A19">
        <v>31</v>
      </c>
      <c r="B19" t="s">
        <v>64</v>
      </c>
      <c r="C19" s="11">
        <v>2948</v>
      </c>
      <c r="D19" s="7">
        <f t="shared" si="0"/>
        <v>0.0016450332884873897</v>
      </c>
      <c r="F19" s="10">
        <f>IndIC!H22+IndDist!H22+IndResid!H22+IndLPG!H22</f>
        <v>0.20544493286919022</v>
      </c>
      <c r="G19" s="10">
        <f>IndIC!I22+IndDist!I22+IndResid!I22+IndLPG!I22</f>
        <v>0.32298895401607364</v>
      </c>
      <c r="H19" s="10">
        <f>IndIC!J22+IndDist!J22+IndResid!J22+IndLPG!J22</f>
        <v>0.06680464087020227</v>
      </c>
      <c r="I19" s="10">
        <f>IndIC!K22+IndDist!K22+IndResid!K22+IndLPG!K22</f>
        <v>0.01876961168634997</v>
      </c>
      <c r="J19" s="10">
        <f>IndIC!L22+IndDist!L22+IndResid!L22+IndLPG!L22</f>
        <v>0.015058243344821236</v>
      </c>
      <c r="K19" s="10">
        <f>IndIC!M22+IndDist!M22+IndResid!M22+IndLPG!M22</f>
        <v>0.02907520204840605</v>
      </c>
      <c r="L19" s="10">
        <f>IndIC!N22+IndDist!N22+IndResid!N22+IndLPG!N22</f>
        <v>0.02377682977768026</v>
      </c>
    </row>
    <row r="20" spans="1:12" ht="12.75">
      <c r="A20">
        <v>33</v>
      </c>
      <c r="B20" t="s">
        <v>65</v>
      </c>
      <c r="C20" s="11">
        <v>338</v>
      </c>
      <c r="D20" s="7">
        <f t="shared" si="0"/>
        <v>0.00018860965112236692</v>
      </c>
      <c r="F20" s="10">
        <f>IndIC!H23+IndDist!H23+IndResid!H23+IndLPG!H23</f>
        <v>0.023555083890700913</v>
      </c>
      <c r="G20" s="10">
        <f>IndIC!I23+IndDist!I23+IndResid!I23+IndLPG!I23</f>
        <v>0.037031976410255386</v>
      </c>
      <c r="H20" s="10">
        <f>IndIC!J23+IndDist!J23+IndResid!J23+IndLPG!J23</f>
        <v>0.0076594194756202045</v>
      </c>
      <c r="I20" s="10">
        <f>IndIC!K23+IndDist!K23+IndResid!K23+IndLPG!K23</f>
        <v>0.0021520111092219437</v>
      </c>
      <c r="J20" s="10">
        <f>IndIC!L23+IndDist!L23+IndResid!L23+IndLPG!L23</f>
        <v>0.0017264878733207522</v>
      </c>
      <c r="K20" s="10">
        <f>IndIC!M23+IndDist!M23+IndResid!M23+IndLPG!M23</f>
        <v>0.003333588294559445</v>
      </c>
      <c r="L20" s="10">
        <f>IndIC!N23+IndDist!N23+IndResid!N23+IndLPG!N23</f>
        <v>0.002726108705853435</v>
      </c>
    </row>
    <row r="21" spans="1:12" ht="12.75">
      <c r="A21">
        <v>35</v>
      </c>
      <c r="B21" t="s">
        <v>66</v>
      </c>
      <c r="C21" s="11">
        <v>325</v>
      </c>
      <c r="D21" s="7">
        <f t="shared" si="0"/>
        <v>0.00018135543377150666</v>
      </c>
      <c r="F21" s="10">
        <f>IndIC!H24+IndDist!H24+IndResid!H24+IndLPG!H24</f>
        <v>0.022649119125673953</v>
      </c>
      <c r="G21" s="10">
        <f>IndIC!I24+IndDist!I24+IndResid!I24+IndLPG!I24</f>
        <v>0.03560766962524556</v>
      </c>
      <c r="H21" s="10">
        <f>IndIC!J24+IndDist!J24+IndResid!J24+IndLPG!J24</f>
        <v>0.007364826418865582</v>
      </c>
      <c r="I21" s="10">
        <f>IndIC!K24+IndDist!K24+IndResid!K24+IndLPG!K24</f>
        <v>0.002069241451174946</v>
      </c>
      <c r="J21" s="10">
        <f>IndIC!L24+IndDist!L24+IndResid!L24+IndLPG!L24</f>
        <v>0.0016600844935776462</v>
      </c>
      <c r="K21" s="10">
        <f>IndIC!M24+IndDist!M24+IndResid!M24+IndLPG!M24</f>
        <v>0.0032053733601533126</v>
      </c>
      <c r="L21" s="10">
        <f>IndIC!N24+IndDist!N24+IndResid!N24+IndLPG!N24</f>
        <v>0.0026212583710129187</v>
      </c>
    </row>
    <row r="22" spans="1:12" ht="12.75">
      <c r="A22">
        <v>37</v>
      </c>
      <c r="B22" t="s">
        <v>67</v>
      </c>
      <c r="C22" s="11">
        <v>622885</v>
      </c>
      <c r="D22" s="7">
        <f t="shared" si="0"/>
        <v>0.3475802441992767</v>
      </c>
      <c r="F22" s="10">
        <f>IndIC!H25+IndDist!H25+IndResid!H25+IndLPG!H25</f>
        <v>43.408604820293604</v>
      </c>
      <c r="G22" s="10">
        <f>IndIC!I25+IndDist!I25+IndResid!I25+IndLPG!I25</f>
        <v>68.2445639831418</v>
      </c>
      <c r="H22" s="10">
        <f>IndIC!J25+IndDist!J25+IndResid!J25+IndLPG!J25</f>
        <v>14.115199704354119</v>
      </c>
      <c r="I22" s="10">
        <f>IndIC!K25+IndDist!K25+IndResid!K25+IndLPG!K25</f>
        <v>3.965844496354172</v>
      </c>
      <c r="J22" s="10">
        <f>IndIC!L25+IndDist!L25+IndResid!L25+IndLPG!L25</f>
        <v>3.181666860868037</v>
      </c>
      <c r="K22" s="10">
        <f>IndIC!M25+IndDist!M25+IndResid!M25+IndLPG!M25</f>
        <v>6.143319955197219</v>
      </c>
      <c r="L22" s="10">
        <f>IndIC!N25+IndDist!N25+IndResid!N25+IndLPG!N25</f>
        <v>5.023823139779635</v>
      </c>
    </row>
    <row r="23" spans="1:12" ht="12.75">
      <c r="A23">
        <v>39</v>
      </c>
      <c r="B23" t="s">
        <v>68</v>
      </c>
      <c r="C23" s="11">
        <v>3964</v>
      </c>
      <c r="D23" s="7">
        <f t="shared" si="0"/>
        <v>0.002211978275293084</v>
      </c>
      <c r="F23" s="10">
        <f>IndIC!H26+IndDist!H26+IndResid!H26+IndLPG!H26</f>
        <v>0.2762495637359125</v>
      </c>
      <c r="G23" s="10">
        <f>IndIC!I26+IndDist!I26+IndResid!I26+IndLPG!I26</f>
        <v>0.43430400736761055</v>
      </c>
      <c r="H23" s="10">
        <f>IndIC!J26+IndDist!J26+IndResid!J26+IndLPG!J26</f>
        <v>0.08982822130579435</v>
      </c>
      <c r="I23" s="10">
        <f>IndIC!K26+IndDist!K26+IndResid!K26+IndLPG!K26</f>
        <v>0.02523837880756149</v>
      </c>
      <c r="J23" s="10">
        <f>IndIC!L26+IndDist!L26+IndResid!L26+IndLPG!L26</f>
        <v>0.02024792286935935</v>
      </c>
      <c r="K23" s="10">
        <f>IndIC!M26+IndDist!M26+IndResid!M26+IndLPG!M26</f>
        <v>0.03909569230660841</v>
      </c>
      <c r="L23" s="10">
        <f>IndIC!N26+IndDist!N26+IndResid!N26+IndLPG!N26</f>
        <v>0.03197128671598525</v>
      </c>
    </row>
    <row r="24" spans="1:12" ht="12.75">
      <c r="A24">
        <v>41</v>
      </c>
      <c r="B24" t="s">
        <v>69</v>
      </c>
      <c r="C24" s="11">
        <v>4227</v>
      </c>
      <c r="D24" s="7">
        <f t="shared" si="0"/>
        <v>0.0023587366724681807</v>
      </c>
      <c r="F24" s="10">
        <f>IndIC!H27+IndDist!H27+IndResid!H27+IndLPG!H27</f>
        <v>0.294577927828381</v>
      </c>
      <c r="G24" s="10">
        <f>IndIC!I27+IndDist!I27+IndResid!I27+IndLPG!I27</f>
        <v>0.4631188292489631</v>
      </c>
      <c r="H24" s="10">
        <f>IndIC!J27+IndDist!J27+IndResid!J27+IndLPG!J27</f>
        <v>0.09578806545398405</v>
      </c>
      <c r="I24" s="10">
        <f>IndIC!K27+IndDist!K27+IndResid!K27+IndLPG!K27</f>
        <v>0.02691287265881999</v>
      </c>
      <c r="J24" s="10">
        <f>IndIC!L27+IndDist!L27+IndResid!L27+IndLPG!L27</f>
        <v>0.021591314321085266</v>
      </c>
      <c r="K24" s="10">
        <f>IndIC!M27+IndDist!M27+IndResid!M27+IndLPG!M27</f>
        <v>0.041689579056517094</v>
      </c>
      <c r="L24" s="10">
        <f>IndIC!N27+IndDist!N27+IndResid!N27+IndLPG!N27</f>
        <v>0.03409248964391264</v>
      </c>
    </row>
    <row r="25" spans="1:12" ht="12.75">
      <c r="A25">
        <v>43</v>
      </c>
      <c r="B25" t="s">
        <v>70</v>
      </c>
      <c r="C25" s="11">
        <v>113</v>
      </c>
      <c r="D25" s="7">
        <f t="shared" si="0"/>
        <v>6.305588928055463E-05</v>
      </c>
      <c r="F25" s="10">
        <f>IndIC!H28+IndDist!H28+IndResid!H28+IndLPG!H28</f>
        <v>0.00787492449600356</v>
      </c>
      <c r="G25" s="10">
        <f>IndIC!I28+IndDist!I28+IndResid!I28+IndLPG!I28</f>
        <v>0.01238051282354692</v>
      </c>
      <c r="H25" s="10">
        <f>IndIC!J28+IndDist!J28+IndResid!J28+IndLPG!J28</f>
        <v>0.002560693493328649</v>
      </c>
      <c r="I25" s="10">
        <f>IndIC!K28+IndDist!K28+IndResid!K28+IndLPG!K28</f>
        <v>0.0007194593353315967</v>
      </c>
      <c r="J25" s="10">
        <f>IndIC!L28+IndDist!L28+IndResid!L28+IndLPG!L28</f>
        <v>0.0005771986085362278</v>
      </c>
      <c r="K25" s="10">
        <f>IndIC!M28+IndDist!M28+IndResid!M28+IndLPG!M28</f>
        <v>0.0011144836606071522</v>
      </c>
      <c r="L25" s="10">
        <f>IndIC!N28+IndDist!N28+IndResid!N28+IndLPG!N28</f>
        <v>0.0009113913720752609</v>
      </c>
    </row>
    <row r="26" spans="1:12" ht="12.75">
      <c r="A26">
        <v>45</v>
      </c>
      <c r="B26" t="s">
        <v>71</v>
      </c>
      <c r="C26" s="11">
        <v>4231</v>
      </c>
      <c r="D26" s="7">
        <f t="shared" si="0"/>
        <v>0.002360968739345368</v>
      </c>
      <c r="F26" s="10">
        <f>IndIC!H29+IndDist!H29+IndResid!H29+IndLPG!H29</f>
        <v>0.29485668621761996</v>
      </c>
      <c r="G26" s="10">
        <f>IndIC!I29+IndDist!I29+IndResid!I29+IndLPG!I29</f>
        <v>0.46355707749050457</v>
      </c>
      <c r="H26" s="10">
        <f>IndIC!J29+IndDist!J29+IndResid!J29+IndLPG!J29</f>
        <v>0.095878709471447</v>
      </c>
      <c r="I26" s="10">
        <f>IndIC!K29+IndDist!K29+IndResid!K29+IndLPG!K29</f>
        <v>0.02693834024591137</v>
      </c>
      <c r="J26" s="10">
        <f>IndIC!L29+IndDist!L29+IndResid!L29+IndLPG!L29</f>
        <v>0.021611746130236986</v>
      </c>
      <c r="K26" s="10">
        <f>IndIC!M29+IndDist!M29+IndResid!M29+IndLPG!M29</f>
        <v>0.04172902980556512</v>
      </c>
      <c r="L26" s="10">
        <f>IndIC!N29+IndDist!N29+IndResid!N29+IndLPG!N29</f>
        <v>0.03412475128540202</v>
      </c>
    </row>
    <row r="27" spans="1:12" ht="12.75">
      <c r="A27">
        <v>47</v>
      </c>
      <c r="B27" t="s">
        <v>72</v>
      </c>
      <c r="C27" s="11">
        <v>8322</v>
      </c>
      <c r="D27" s="7">
        <f t="shared" si="0"/>
        <v>0.004643815137989164</v>
      </c>
      <c r="F27" s="10">
        <f>IndIC!H30+IndDist!H30+IndResid!H30+IndLPG!H30</f>
        <v>0.5799568288118727</v>
      </c>
      <c r="G27" s="10">
        <f>IndIC!I30+IndDist!I30+IndResid!I30+IndLPG!I30</f>
        <v>0.9117754665270571</v>
      </c>
      <c r="H27" s="10">
        <f>IndIC!J30+IndDist!J30+IndResid!J30+IndLPG!J30</f>
        <v>0.18858487833169035</v>
      </c>
      <c r="I27" s="10">
        <f>IndIC!K30+IndDist!K30+IndResid!K30+IndLPG!K30</f>
        <v>0.0529853149436243</v>
      </c>
      <c r="J27" s="10">
        <f>IndIC!L30+IndDist!L30+IndResid!L30+IndLPG!L30</f>
        <v>0.0425083789401636</v>
      </c>
      <c r="K27" s="10">
        <f>IndIC!M30+IndDist!M30+IndResid!M30+IndLPG!M30</f>
        <v>0.08207728339444882</v>
      </c>
      <c r="L27" s="10">
        <f>IndIC!N30+IndDist!N30+IndResid!N30+IndLPG!N30</f>
        <v>0.0671203451186754</v>
      </c>
    </row>
    <row r="28" spans="1:12" ht="12.75">
      <c r="A28">
        <v>49</v>
      </c>
      <c r="B28" t="s">
        <v>108</v>
      </c>
      <c r="C28" s="11">
        <v>0</v>
      </c>
      <c r="D28" s="7">
        <f t="shared" si="0"/>
        <v>0</v>
      </c>
      <c r="F28" s="10">
        <f>IndIC!H31+IndDist!H31+IndResid!H31+IndLPG!H31</f>
        <v>0</v>
      </c>
      <c r="G28" s="10">
        <f>IndIC!I31+IndDist!I31+IndResid!I31+IndLPG!I31</f>
        <v>0</v>
      </c>
      <c r="H28" s="10">
        <f>IndIC!J31+IndDist!J31+IndResid!J31+IndLPG!J31</f>
        <v>0</v>
      </c>
      <c r="I28" s="10">
        <f>IndIC!K31+IndDist!K31+IndResid!K31+IndLPG!K31</f>
        <v>0</v>
      </c>
      <c r="J28" s="10">
        <f>IndIC!L31+IndDist!L31+IndResid!L31+IndLPG!L31</f>
        <v>0</v>
      </c>
      <c r="K28" s="10">
        <f>IndIC!M31+IndDist!M31+IndResid!M31+IndLPG!M31</f>
        <v>0</v>
      </c>
      <c r="L28" s="10">
        <f>IndIC!N31+IndDist!N31+IndResid!N31+IndLPG!N31</f>
        <v>0</v>
      </c>
    </row>
    <row r="29" spans="1:12" ht="12.75">
      <c r="A29">
        <v>51</v>
      </c>
      <c r="B29" t="s">
        <v>73</v>
      </c>
      <c r="C29" s="11">
        <v>39</v>
      </c>
      <c r="D29" s="7">
        <f t="shared" si="0"/>
        <v>2.17626520525808E-05</v>
      </c>
      <c r="F29" s="10">
        <f>IndIC!H32+IndDist!H32+IndResid!H32+IndLPG!H32</f>
        <v>0.0027178942950808744</v>
      </c>
      <c r="G29" s="10">
        <f>IndIC!I32+IndDist!I32+IndResid!I32+IndLPG!I32</f>
        <v>0.004272920355029468</v>
      </c>
      <c r="H29" s="10">
        <f>IndIC!J32+IndDist!J32+IndResid!J32+IndLPG!J32</f>
        <v>0.0008837791702638697</v>
      </c>
      <c r="I29" s="10">
        <f>IndIC!K32+IndDist!K32+IndResid!K32+IndLPG!K32</f>
        <v>0.0002483089741409935</v>
      </c>
      <c r="J29" s="10">
        <f>IndIC!L32+IndDist!L32+IndResid!L32+IndLPG!L32</f>
        <v>0.00019921013922931754</v>
      </c>
      <c r="K29" s="10">
        <f>IndIC!M32+IndDist!M32+IndResid!M32+IndLPG!M32</f>
        <v>0.00038464480321839757</v>
      </c>
      <c r="L29" s="10">
        <f>IndIC!N32+IndDist!N32+IndResid!N32+IndLPG!N32</f>
        <v>0.0003145510045215502</v>
      </c>
    </row>
    <row r="30" spans="1:12" ht="12.75">
      <c r="A30">
        <v>53</v>
      </c>
      <c r="B30" t="s">
        <v>74</v>
      </c>
      <c r="C30" s="11">
        <v>6755</v>
      </c>
      <c r="D30" s="7">
        <f t="shared" si="0"/>
        <v>0.0037694029388508537</v>
      </c>
      <c r="F30" s="10">
        <f>IndIC!H33+IndDist!H33+IndResid!H33+IndLPG!H33</f>
        <v>0.47075322982746937</v>
      </c>
      <c r="G30" s="10">
        <f>IndIC!I33+IndDist!I33+IndResid!I33+IndLPG!I33</f>
        <v>0.7400917179031808</v>
      </c>
      <c r="H30" s="10">
        <f>IndIC!J33+IndDist!J33+IndResid!J33+IndLPG!J33</f>
        <v>0.15307508449057539</v>
      </c>
      <c r="I30" s="10">
        <f>IndIC!K33+IndDist!K33+IndResid!K33+IndLPG!K33</f>
        <v>0.043008387700574635</v>
      </c>
      <c r="J30" s="10">
        <f>IndIC!L33+IndDist!L33+IndResid!L33+IndLPG!L33</f>
        <v>0.03450421770497539</v>
      </c>
      <c r="K30" s="10">
        <f>IndIC!M33+IndDist!M33+IndResid!M33+IndLPG!M33</f>
        <v>0.06662245245487886</v>
      </c>
      <c r="L30" s="10">
        <f>IndIC!N33+IndDist!N33+IndResid!N33+IndLPG!N33</f>
        <v>0.054481847065206965</v>
      </c>
    </row>
    <row r="31" spans="1:12" ht="12.75">
      <c r="A31">
        <v>55</v>
      </c>
      <c r="B31" t="s">
        <v>75</v>
      </c>
      <c r="C31" s="11">
        <v>10019</v>
      </c>
      <c r="D31" s="7">
        <f t="shared" si="0"/>
        <v>0.0055907695106360775</v>
      </c>
      <c r="F31" s="10">
        <f>IndIC!H34+IndDist!H34+IndResid!H34+IndLPG!H34</f>
        <v>0.6982200754465456</v>
      </c>
      <c r="G31" s="10">
        <f>IndIC!I34+IndDist!I34+IndResid!I34+IndLPG!I34</f>
        <v>1.0977022830010315</v>
      </c>
      <c r="H31" s="10">
        <f>IndIC!J34+IndDist!J34+IndResid!J34+IndLPG!J34</f>
        <v>0.2270406027403516</v>
      </c>
      <c r="I31" s="10">
        <f>IndIC!K34+IndDist!K34+IndResid!K34+IndLPG!K34</f>
        <v>0.06378993876714394</v>
      </c>
      <c r="J31" s="10">
        <f>IndIC!L34+IndDist!L34+IndResid!L34+IndLPG!L34</f>
        <v>0.05117657397278288</v>
      </c>
      <c r="K31" s="10">
        <f>IndIC!M34+IndDist!M34+IndResid!M34+IndLPG!M34</f>
        <v>0.09881426367808012</v>
      </c>
      <c r="L31" s="10">
        <f>IndIC!N34+IndDist!N34+IndResid!N34+IndLPG!N34</f>
        <v>0.08080734652054901</v>
      </c>
    </row>
    <row r="32" spans="1:12" ht="12.75">
      <c r="A32">
        <v>57</v>
      </c>
      <c r="B32" t="s">
        <v>76</v>
      </c>
      <c r="C32" s="11">
        <v>2891</v>
      </c>
      <c r="D32" s="7">
        <f t="shared" si="0"/>
        <v>0.001613226335487464</v>
      </c>
      <c r="F32" s="10">
        <f>IndIC!H35+IndDist!H35+IndResid!H35+IndLPG!H35</f>
        <v>0.20147262582253356</v>
      </c>
      <c r="G32" s="10">
        <f>IndIC!I35+IndDist!I35+IndResid!I35+IndLPG!I35</f>
        <v>0.3167439165741075</v>
      </c>
      <c r="H32" s="10">
        <f>IndIC!J35+IndDist!J35+IndResid!J35+IndLPG!J35</f>
        <v>0.06551296362135507</v>
      </c>
      <c r="I32" s="10">
        <f>IndIC!K35+IndDist!K35+IndResid!K35+IndLPG!K35</f>
        <v>0.01840669857029775</v>
      </c>
      <c r="J32" s="10">
        <f>IndIC!L35+IndDist!L35+IndResid!L35+IndLPG!L35</f>
        <v>0.014767090064409155</v>
      </c>
      <c r="K32" s="10">
        <f>IndIC!M35+IndDist!M35+IndResid!M35+IndLPG!M35</f>
        <v>0.02851302887447147</v>
      </c>
      <c r="L32" s="10">
        <f>IndIC!N35+IndDist!N35+IndResid!N35+IndLPG!N35</f>
        <v>0.023317101386456453</v>
      </c>
    </row>
    <row r="33" spans="1:12" ht="12.75">
      <c r="A33">
        <v>59</v>
      </c>
      <c r="B33" t="s">
        <v>77</v>
      </c>
      <c r="C33" s="11">
        <v>224520</v>
      </c>
      <c r="D33" s="7">
        <f t="shared" si="0"/>
        <v>0.12528591381654977</v>
      </c>
      <c r="F33" s="10">
        <f>IndIC!H36+IndDist!H36+IndResid!H36+IndLPG!H36</f>
        <v>15.646708387988665</v>
      </c>
      <c r="G33" s="10">
        <f>IndIC!I36+IndDist!I36+IndResid!I36+IndLPG!I36</f>
        <v>24.598873797723492</v>
      </c>
      <c r="H33" s="10">
        <f>IndIC!J36+IndDist!J36+IndResid!J36+IndLPG!J36</f>
        <v>5.087848700196002</v>
      </c>
      <c r="I33" s="10">
        <f>IndIC!K36+IndDist!K36+IndResid!K36+IndLPG!K36</f>
        <v>1.4294956634393812</v>
      </c>
      <c r="J33" s="10">
        <f>IndIC!L36+IndDist!L36+IndResid!L36+IndLPG!L36</f>
        <v>1.1468374476863175</v>
      </c>
      <c r="K33" s="10">
        <f>IndIC!M36+IndDist!M36+IndResid!M36+IndLPG!M36</f>
        <v>2.2143705440665284</v>
      </c>
      <c r="L33" s="10">
        <f>IndIC!N36+IndDist!N36+IndResid!N36+IndLPG!N36</f>
        <v>1.8108459367994474</v>
      </c>
    </row>
    <row r="34" spans="1:12" ht="12.75">
      <c r="A34">
        <v>61</v>
      </c>
      <c r="B34" t="s">
        <v>78</v>
      </c>
      <c r="C34" s="11">
        <v>8131</v>
      </c>
      <c r="D34" s="7">
        <f t="shared" si="0"/>
        <v>0.004537233944603448</v>
      </c>
      <c r="F34" s="10">
        <f>IndIC!H37+IndDist!H37+IndResid!H37+IndLPG!H37</f>
        <v>0.5666461157257074</v>
      </c>
      <c r="G34" s="10">
        <f>IndIC!I37+IndDist!I37+IndResid!I37+IndLPG!I37</f>
        <v>0.8908491129934513</v>
      </c>
      <c r="H34" s="10">
        <f>IndIC!J37+IndDist!J37+IndResid!J37+IndLPG!J37</f>
        <v>0.184256626497834</v>
      </c>
      <c r="I34" s="10">
        <f>IndIC!K37+IndDist!K37+IndResid!K37+IndLPG!K37</f>
        <v>0.051769237660010715</v>
      </c>
      <c r="J34" s="10">
        <f>IndIC!L37+IndDist!L37+IndResid!L37+IndLPG!L37</f>
        <v>0.04153276005316875</v>
      </c>
      <c r="K34" s="10">
        <f>IndIC!M37+IndDist!M37+IndResid!M37+IndLPG!M37</f>
        <v>0.08019351012740489</v>
      </c>
      <c r="L34" s="10">
        <f>IndIC!N37+IndDist!N37+IndResid!N37+IndLPG!N37</f>
        <v>0.06557985173755704</v>
      </c>
    </row>
    <row r="35" spans="1:12" ht="12.75">
      <c r="A35">
        <v>63</v>
      </c>
      <c r="B35" t="s">
        <v>79</v>
      </c>
      <c r="C35" s="11">
        <v>642</v>
      </c>
      <c r="D35" s="7">
        <f t="shared" si="0"/>
        <v>0.00035824673378863776</v>
      </c>
      <c r="F35" s="10">
        <f>IndIC!H38+IndDist!H38+IndResid!H38+IndLPG!H38</f>
        <v>0.04474072147286978</v>
      </c>
      <c r="G35" s="10">
        <f>IndIC!I38+IndDist!I38+IndResid!I38+IndLPG!I38</f>
        <v>0.07033884276740816</v>
      </c>
      <c r="H35" s="10">
        <f>IndIC!J38+IndDist!J38+IndResid!J38+IndLPG!J38</f>
        <v>0.01454836480280524</v>
      </c>
      <c r="I35" s="10">
        <f>IndIC!K38+IndDist!K38+IndResid!K38+IndLPG!K38</f>
        <v>0.004087547728167123</v>
      </c>
      <c r="J35" s="10">
        <f>IndIC!L38+IndDist!L38+IndResid!L38+IndLPG!L38</f>
        <v>0.0032793053688518425</v>
      </c>
      <c r="K35" s="10">
        <f>IndIC!M38+IndDist!M38+IndResid!M38+IndLPG!M38</f>
        <v>0.006331845222210544</v>
      </c>
      <c r="L35" s="10">
        <f>IndIC!N38+IndDist!N38+IndResid!N38+IndLPG!N38</f>
        <v>0.005177993459047057</v>
      </c>
    </row>
    <row r="36" spans="1:12" ht="12.75">
      <c r="A36">
        <v>65</v>
      </c>
      <c r="B36" t="s">
        <v>80</v>
      </c>
      <c r="C36" s="11">
        <v>49509</v>
      </c>
      <c r="D36" s="7">
        <f t="shared" si="0"/>
        <v>0.02762684975567238</v>
      </c>
      <c r="F36" s="10">
        <f>IndIC!H39+IndDist!H39+IndResid!H39+IndLPG!H39</f>
        <v>3.450262273209206</v>
      </c>
      <c r="G36" s="10">
        <f>IndIC!I39+IndDist!I39+IndResid!I39+IndLPG!I39</f>
        <v>5.4243080476193315</v>
      </c>
      <c r="H36" s="10">
        <f>IndIC!J39+IndDist!J39+IndResid!J39+IndLPG!J39</f>
        <v>1.1219236651434343</v>
      </c>
      <c r="I36" s="10">
        <f>IndIC!K39+IndDist!K39+IndResid!K39+IndLPG!K39</f>
        <v>0.31521869232683203</v>
      </c>
      <c r="J36" s="10">
        <f>IndIC!L39+IndDist!L39+IndResid!L39+IndLPG!L39</f>
        <v>0.25288960982318676</v>
      </c>
      <c r="K36" s="10">
        <f>IndIC!M39+IndDist!M39+IndResid!M39+IndLPG!M39</f>
        <v>0.4882917836548627</v>
      </c>
      <c r="L36" s="10">
        <f>IndIC!N39+IndDist!N39+IndResid!N39+IndLPG!N39</f>
        <v>0.3993104021245495</v>
      </c>
    </row>
    <row r="37" spans="1:12" ht="12.75">
      <c r="A37">
        <v>67</v>
      </c>
      <c r="B37" t="s">
        <v>81</v>
      </c>
      <c r="C37" s="11">
        <v>31865</v>
      </c>
      <c r="D37" s="7">
        <f t="shared" si="0"/>
        <v>0.017781202760397106</v>
      </c>
      <c r="F37" s="10">
        <f>IndIC!H40+IndDist!H40+IndResid!H40+IndLPG!H40</f>
        <v>2.220659018275694</v>
      </c>
      <c r="G37" s="10">
        <f>IndIC!I40+IndDist!I40+IndResid!I40+IndLPG!I40</f>
        <v>3.4911950541798458</v>
      </c>
      <c r="H37" s="10">
        <f>IndIC!J40+IndDist!J40+IndResid!J40+IndLPG!J40</f>
        <v>0.7220929041143129</v>
      </c>
      <c r="I37" s="10">
        <f>IndIC!K40+IndDist!K40+IndResid!K40+IndLPG!K40</f>
        <v>0.20288116566673736</v>
      </c>
      <c r="J37" s="10">
        <f>IndIC!L40+IndDist!L40+IndResid!L40+IndLPG!L40</f>
        <v>0.1627648996549283</v>
      </c>
      <c r="K37" s="10">
        <f>IndIC!M40+IndDist!M40+IndResid!M40+IndLPG!M40</f>
        <v>0.31427452960395474</v>
      </c>
      <c r="L37" s="10">
        <f>IndIC!N40+IndDist!N40+IndResid!N40+IndLPG!N40</f>
        <v>0.2570043015148512</v>
      </c>
    </row>
    <row r="38" spans="1:12" ht="12.75">
      <c r="A38">
        <v>69</v>
      </c>
      <c r="B38" t="s">
        <v>82</v>
      </c>
      <c r="C38" s="11">
        <v>2197</v>
      </c>
      <c r="D38" s="7">
        <f t="shared" si="0"/>
        <v>0.001225962732295385</v>
      </c>
      <c r="F38" s="10">
        <f>IndIC!H41+IndDist!H41+IndResid!H41+IndLPG!H41</f>
        <v>0.15310804528955593</v>
      </c>
      <c r="G38" s="10">
        <f>IndIC!I41+IndDist!I41+IndResid!I41+IndLPG!I41</f>
        <v>0.24070784666666</v>
      </c>
      <c r="H38" s="10">
        <f>IndIC!J41+IndDist!J41+IndResid!J41+IndLPG!J41</f>
        <v>0.049786226591531334</v>
      </c>
      <c r="I38" s="10">
        <f>IndIC!K41+IndDist!K41+IndResid!K41+IndLPG!K41</f>
        <v>0.013988072209942633</v>
      </c>
      <c r="J38" s="10">
        <f>IndIC!L41+IndDist!L41+IndResid!L41+IndLPG!L41</f>
        <v>0.01122217117658489</v>
      </c>
      <c r="K38" s="10">
        <f>IndIC!M41+IndDist!M41+IndResid!M41+IndLPG!M41</f>
        <v>0.021668323914636398</v>
      </c>
      <c r="L38" s="10">
        <f>IndIC!N41+IndDist!N41+IndResid!N41+IndLPG!N41</f>
        <v>0.01771970658804733</v>
      </c>
    </row>
    <row r="39" spans="1:12" ht="12.75">
      <c r="A39">
        <v>71</v>
      </c>
      <c r="B39" t="s">
        <v>83</v>
      </c>
      <c r="C39" s="11">
        <v>68909</v>
      </c>
      <c r="D39" s="7">
        <f t="shared" si="0"/>
        <v>0.038452374110033084</v>
      </c>
      <c r="F39" s="10">
        <f>IndIC!H42+IndDist!H42+IndResid!H42+IndLPG!H42</f>
        <v>4.802240461018665</v>
      </c>
      <c r="G39" s="10">
        <f>IndIC!I42+IndDist!I42+IndResid!I42+IndLPG!I42</f>
        <v>7.549812019095527</v>
      </c>
      <c r="H39" s="10">
        <f>IndIC!J42+IndDist!J42+IndResid!J42+IndLPG!J42</f>
        <v>1.561547149838795</v>
      </c>
      <c r="I39" s="10">
        <f>IndIC!K42+IndDist!K42+IndResid!K42+IndLPG!K42</f>
        <v>0.43873648972004414</v>
      </c>
      <c r="J39" s="10">
        <f>IndIC!L42+IndDist!L42+IndResid!L42+IndLPG!L42</f>
        <v>0.3519838842090524</v>
      </c>
      <c r="K39" s="10">
        <f>IndIC!M42+IndDist!M42+IndResid!M42+IndLPG!M42</f>
        <v>0.6796279165378605</v>
      </c>
      <c r="L39" s="10">
        <f>IndIC!N42+IndDist!N42+IndResid!N42+IndLPG!N42</f>
        <v>0.5557793633480899</v>
      </c>
    </row>
    <row r="40" spans="1:12" ht="12.75">
      <c r="A40">
        <v>73</v>
      </c>
      <c r="B40" t="s">
        <v>84</v>
      </c>
      <c r="C40" s="11">
        <v>116648</v>
      </c>
      <c r="D40" s="7">
        <f t="shared" si="0"/>
        <v>0.06509153427254988</v>
      </c>
      <c r="F40" s="10">
        <f>IndIC!H43+IndDist!H43+IndResid!H43+IndLPG!H43</f>
        <v>8.129152146989586</v>
      </c>
      <c r="G40" s="10">
        <f>IndIC!I43+IndDist!I43+IndResid!I43+IndLPG!I43</f>
        <v>12.780195219832756</v>
      </c>
      <c r="H40" s="10">
        <f>IndIC!J43+IndDist!J43+IndResid!J43+IndLPG!J43</f>
        <v>2.6433608372548694</v>
      </c>
      <c r="I40" s="10">
        <f>IndIC!K43+IndDist!K43+IndResid!K43+IndLPG!K43</f>
        <v>0.7426857747589386</v>
      </c>
      <c r="J40" s="10">
        <f>IndIC!L43+IndDist!L43+IndResid!L43+IndLPG!L43</f>
        <v>0.5958324184826009</v>
      </c>
      <c r="K40" s="10">
        <f>IndIC!M43+IndDist!M43+IndResid!M43+IndLPG!M43</f>
        <v>1.1504627437389652</v>
      </c>
      <c r="L40" s="10">
        <f>IndIC!N43+IndDist!N43+IndResid!N43+IndLPG!N43</f>
        <v>0.9408139891135844</v>
      </c>
    </row>
    <row r="41" spans="1:12" ht="12.75">
      <c r="A41">
        <v>75</v>
      </c>
      <c r="B41" t="s">
        <v>85</v>
      </c>
      <c r="C41" s="11">
        <v>21725</v>
      </c>
      <c r="D41" s="7">
        <f t="shared" si="0"/>
        <v>0.012122913226726099</v>
      </c>
      <c r="F41" s="10">
        <f>IndIC!H44+IndDist!H44+IndResid!H44+IndLPG!H44</f>
        <v>1.5140065015546664</v>
      </c>
      <c r="G41" s="10">
        <f>IndIC!I44+IndDist!I44+IndResid!I44+IndLPG!I44</f>
        <v>2.3802357618721843</v>
      </c>
      <c r="H41" s="10">
        <f>IndIC!J44+IndDist!J44+IndResid!J44+IndLPG!J44</f>
        <v>0.49231031984570695</v>
      </c>
      <c r="I41" s="10">
        <f>IndIC!K44+IndDist!K44+IndResid!K44+IndLPG!K44</f>
        <v>0.13832083239007906</v>
      </c>
      <c r="J41" s="10">
        <f>IndIC!L44+IndDist!L44+IndResid!L44+IndLPG!L44</f>
        <v>0.11097026345530574</v>
      </c>
      <c r="K41" s="10">
        <f>IndIC!M44+IndDist!M44+IndResid!M44+IndLPG!M44</f>
        <v>0.21426688076717146</v>
      </c>
      <c r="L41" s="10">
        <f>IndIC!N44+IndDist!N44+IndResid!N44+IndLPG!N44</f>
        <v>0.17522104033924815</v>
      </c>
    </row>
    <row r="42" spans="1:12" ht="12.75">
      <c r="A42">
        <v>77</v>
      </c>
      <c r="B42" t="s">
        <v>86</v>
      </c>
      <c r="C42" s="11">
        <v>22673</v>
      </c>
      <c r="D42" s="7">
        <f t="shared" si="0"/>
        <v>0.012651913076619602</v>
      </c>
      <c r="F42" s="10">
        <f>IndIC!H45+IndDist!H45+IndResid!H45+IndLPG!H45</f>
        <v>1.580072239804325</v>
      </c>
      <c r="G42" s="10">
        <f>IndIC!I45+IndDist!I45+IndResid!I45+IndLPG!I45</f>
        <v>2.484100595117516</v>
      </c>
      <c r="H42" s="10">
        <f>IndIC!J45+IndDist!J45+IndResid!J45+IndLPG!J45</f>
        <v>0.5137929519844288</v>
      </c>
      <c r="I42" s="10">
        <f>IndIC!K45+IndDist!K45+IndResid!K45+IndLPG!K45</f>
        <v>0.14435665053073704</v>
      </c>
      <c r="J42" s="10">
        <f>IndIC!L45+IndDist!L45+IndResid!L45+IndLPG!L45</f>
        <v>0.11581260222426452</v>
      </c>
      <c r="K42" s="10">
        <f>IndIC!M45+IndDist!M45+IndResid!M45+IndLPG!M45</f>
        <v>0.2236167082915571</v>
      </c>
      <c r="L42" s="10">
        <f>IndIC!N45+IndDist!N45+IndResid!N45+IndLPG!N45</f>
        <v>0.18286704937223353</v>
      </c>
    </row>
    <row r="43" spans="1:12" ht="12.75">
      <c r="A43">
        <v>79</v>
      </c>
      <c r="B43" t="s">
        <v>87</v>
      </c>
      <c r="C43" s="11">
        <v>6894</v>
      </c>
      <c r="D43" s="7">
        <f t="shared" si="0"/>
        <v>0.003846967262833129</v>
      </c>
      <c r="F43" s="10">
        <f>IndIC!H46+IndDist!H46+IndResid!H46+IndLPG!H46</f>
        <v>0.48044008385352693</v>
      </c>
      <c r="G43" s="10">
        <f>IndIC!I46+IndDist!I46+IndResid!I46+IndLPG!I46</f>
        <v>0.7553208442967475</v>
      </c>
      <c r="H43" s="10">
        <f>IndIC!J46+IndDist!J46+IndResid!J46+IndLPG!J46</f>
        <v>0.1562249640974133</v>
      </c>
      <c r="I43" s="10">
        <f>IndIC!K46+IndDist!K46+IndResid!K46+IndLPG!K46</f>
        <v>0.043893386352000234</v>
      </c>
      <c r="J43" s="10">
        <f>IndIC!L46+IndDist!L46+IndResid!L46+IndLPG!L46</f>
        <v>0.035214223072997826</v>
      </c>
      <c r="K43" s="10">
        <f>IndIC!M46+IndDist!M46+IndResid!M46+IndLPG!M46</f>
        <v>0.06799336598429828</v>
      </c>
      <c r="L43" s="10">
        <f>IndIC!N46+IndDist!N46+IndResid!N46+IndLPG!N46</f>
        <v>0.05560293910696326</v>
      </c>
    </row>
    <row r="44" spans="1:12" ht="12.75">
      <c r="A44">
        <v>81</v>
      </c>
      <c r="B44" t="s">
        <v>88</v>
      </c>
      <c r="C44" s="11">
        <v>31803</v>
      </c>
      <c r="D44" s="7">
        <f t="shared" si="0"/>
        <v>0.017746605723800695</v>
      </c>
      <c r="F44" s="10">
        <f>IndIC!H47+IndDist!H47+IndResid!H47+IndLPG!H47</f>
        <v>2.216338263242488</v>
      </c>
      <c r="G44" s="10">
        <f>IndIC!I47+IndDist!I47+IndResid!I47+IndLPG!I47</f>
        <v>3.484402206435952</v>
      </c>
      <c r="H44" s="10">
        <f>IndIC!J47+IndDist!J47+IndResid!J47+IndLPG!J47</f>
        <v>0.7206879218436373</v>
      </c>
      <c r="I44" s="10">
        <f>IndIC!K47+IndDist!K47+IndResid!K47+IndLPG!K47</f>
        <v>0.2024864180668209</v>
      </c>
      <c r="J44" s="10">
        <f>IndIC!L47+IndDist!L47+IndResid!L47+IndLPG!L47</f>
        <v>0.16244820661307655</v>
      </c>
      <c r="K44" s="10">
        <f>IndIC!M47+IndDist!M47+IndResid!M47+IndLPG!M47</f>
        <v>0.3136630429937102</v>
      </c>
      <c r="L44" s="10">
        <f>IndIC!N47+IndDist!N47+IndResid!N47+IndLPG!N47</f>
        <v>0.2565042460717657</v>
      </c>
    </row>
    <row r="45" spans="1:12" ht="12.75">
      <c r="A45">
        <v>83</v>
      </c>
      <c r="B45" t="s">
        <v>89</v>
      </c>
      <c r="C45" s="11">
        <v>16464</v>
      </c>
      <c r="D45" s="7">
        <f t="shared" si="0"/>
        <v>0.009187187266504878</v>
      </c>
      <c r="F45" s="10">
        <f>IndIC!H48+IndDist!H48+IndResid!H48+IndLPG!H48</f>
        <v>1.1473695301079874</v>
      </c>
      <c r="G45" s="10">
        <f>IndIC!I48+IndDist!I48+IndResid!I48+IndLPG!I48</f>
        <v>1.8038297621847474</v>
      </c>
      <c r="H45" s="10">
        <f>IndIC!J48+IndDist!J48+IndResid!J48+IndLPG!J48</f>
        <v>0.37309077587754746</v>
      </c>
      <c r="I45" s="10">
        <f>IndIC!K48+IndDist!K48+IndResid!K48+IndLPG!K48</f>
        <v>0.10482458846813633</v>
      </c>
      <c r="J45" s="10">
        <f>IndIC!L48+IndDist!L48+IndResid!L48+IndLPG!L48</f>
        <v>0.08409732646849959</v>
      </c>
      <c r="K45" s="10">
        <f>IndIC!M48+IndDist!M48+IndResid!M48+IndLPG!M48</f>
        <v>0.1623792830817358</v>
      </c>
      <c r="L45" s="10">
        <f>IndIC!N48+IndDist!N48+IndResid!N48+IndLPG!N48</f>
        <v>0.13278891637032825</v>
      </c>
    </row>
    <row r="46" spans="1:12" ht="12.75">
      <c r="A46">
        <v>85</v>
      </c>
      <c r="B46" t="s">
        <v>90</v>
      </c>
      <c r="C46" s="11">
        <v>231338</v>
      </c>
      <c r="D46" s="7">
        <f t="shared" si="0"/>
        <v>0.12909047180871633</v>
      </c>
      <c r="F46" s="10">
        <f>IndIC!H49+IndDist!H49+IndResid!H49+IndLPG!H49</f>
        <v>16.12185206244665</v>
      </c>
      <c r="G46" s="10">
        <f>IndIC!I49+IndDist!I49+IndResid!I49+IndLPG!I49</f>
        <v>25.345867925430944</v>
      </c>
      <c r="H46" s="10">
        <f>IndIC!J49+IndDist!J49+IndResid!J49+IndLPG!J49</f>
        <v>5.242351427961618</v>
      </c>
      <c r="I46" s="10">
        <f>IndIC!K49+IndDist!K49+IndResid!K49+IndLPG!K49</f>
        <v>1.4729051656366448</v>
      </c>
      <c r="J46" s="10">
        <f>IndIC!L49+IndDist!L49+IndResid!L49+IndLPG!L49</f>
        <v>1.1816634663854324</v>
      </c>
      <c r="K46" s="10">
        <f>IndIC!M49+IndDist!M49+IndResid!M49+IndLPG!M49</f>
        <v>2.281614345818914</v>
      </c>
      <c r="L46" s="10">
        <f>IndIC!N49+IndDist!N49+IndResid!N49+IndLPG!N49</f>
        <v>1.8658359047181121</v>
      </c>
    </row>
    <row r="47" spans="1:12" ht="12.75">
      <c r="A47">
        <v>87</v>
      </c>
      <c r="B47" t="s">
        <v>91</v>
      </c>
      <c r="C47" s="11">
        <v>8685</v>
      </c>
      <c r="D47" s="7">
        <f t="shared" si="0"/>
        <v>0.004846375207093955</v>
      </c>
      <c r="F47" s="10">
        <f>IndIC!H50+IndDist!H50+IndResid!H50+IndLPG!H50</f>
        <v>0.6052541526353178</v>
      </c>
      <c r="G47" s="10">
        <f>IndIC!I50+IndDist!I50+IndResid!I50+IndLPG!I50</f>
        <v>0.9515464944469469</v>
      </c>
      <c r="H47" s="10">
        <f>IndIC!J50+IndDist!J50+IndResid!J50+IndLPG!J50</f>
        <v>0.1968108229164541</v>
      </c>
      <c r="I47" s="10">
        <f>IndIC!K50+IndDist!K50+IndResid!K50+IndLPG!K50</f>
        <v>0.05529649847216739</v>
      </c>
      <c r="J47" s="10">
        <f>IndIC!L50+IndDist!L50+IndResid!L50+IndLPG!L50</f>
        <v>0.04436256562068264</v>
      </c>
      <c r="K47" s="10">
        <f>IndIC!M50+IndDist!M50+IndResid!M50+IndLPG!M50</f>
        <v>0.08565743887055853</v>
      </c>
      <c r="L47" s="10">
        <f>IndIC!N50+IndDist!N50+IndResid!N50+IndLPG!N50</f>
        <v>0.07004808908383753</v>
      </c>
    </row>
    <row r="48" spans="1:12" ht="12.75">
      <c r="A48">
        <v>89</v>
      </c>
      <c r="B48" t="s">
        <v>92</v>
      </c>
      <c r="C48" s="11">
        <v>3555</v>
      </c>
      <c r="D48" s="7">
        <f t="shared" si="0"/>
        <v>0.0019837494371006343</v>
      </c>
      <c r="F48" s="10">
        <f>IndIC!H51+IndDist!H51+IndResid!H51+IndLPG!H51</f>
        <v>0.24774651843621817</v>
      </c>
      <c r="G48" s="10">
        <f>IndIC!I51+IndDist!I51+IndResid!I51+IndLPG!I51</f>
        <v>0.38949312466999375</v>
      </c>
      <c r="H48" s="10">
        <f>IndIC!J51+IndDist!J51+IndResid!J51+IndLPG!J51</f>
        <v>0.08055987052020659</v>
      </c>
      <c r="I48" s="10">
        <f>IndIC!K51+IndDist!K51+IndResid!K51+IndLPG!K51</f>
        <v>0.02263431802746748</v>
      </c>
      <c r="J48" s="10">
        <f>IndIC!L51+IndDist!L51+IndResid!L51+IndLPG!L51</f>
        <v>0.018158770383595483</v>
      </c>
      <c r="K48" s="10">
        <f>IndIC!M51+IndDist!M51+IndResid!M51+IndLPG!M51</f>
        <v>0.03506185321644623</v>
      </c>
      <c r="L48" s="10">
        <f>IndIC!N51+IndDist!N51+IndResid!N51+IndLPG!N51</f>
        <v>0.02867253387369515</v>
      </c>
    </row>
    <row r="49" spans="1:12" ht="12.75">
      <c r="A49">
        <v>91</v>
      </c>
      <c r="B49" t="s">
        <v>93</v>
      </c>
      <c r="C49" s="11">
        <v>74</v>
      </c>
      <c r="D49" s="7">
        <f t="shared" si="0"/>
        <v>4.129323722797382E-05</v>
      </c>
      <c r="F49" s="10">
        <f>IndIC!H52+IndDist!H52+IndResid!H52+IndLPG!H52</f>
        <v>0.005157030200922685</v>
      </c>
      <c r="G49" s="10">
        <f>IndIC!I52+IndDist!I52+IndResid!I52+IndLPG!I52</f>
        <v>0.00810759246851745</v>
      </c>
      <c r="H49" s="10">
        <f>IndIC!J52+IndDist!J52+IndResid!J52+IndLPG!J52</f>
        <v>0.0016769143230647788</v>
      </c>
      <c r="I49" s="10">
        <f>IndIC!K52+IndDist!K52+IndResid!K52+IndLPG!K52</f>
        <v>0.000471150361190603</v>
      </c>
      <c r="J49" s="10">
        <f>IndIC!L52+IndDist!L52+IndResid!L52+IndLPG!L52</f>
        <v>0.0003779884693069102</v>
      </c>
      <c r="K49" s="10">
        <f>IndIC!M52+IndDist!M52+IndResid!M52+IndLPG!M52</f>
        <v>0.0007298388573887542</v>
      </c>
      <c r="L49" s="10">
        <f>IndIC!N52+IndDist!N52+IndResid!N52+IndLPG!N52</f>
        <v>0.0005968403675537105</v>
      </c>
    </row>
    <row r="50" spans="1:12" ht="12.75">
      <c r="A50">
        <v>93</v>
      </c>
      <c r="B50" t="s">
        <v>94</v>
      </c>
      <c r="C50" s="11">
        <v>864</v>
      </c>
      <c r="D50" s="7">
        <f t="shared" si="0"/>
        <v>0.00048212644547255927</v>
      </c>
      <c r="F50" s="10">
        <f>IndIC!H53+IndDist!H53+IndResid!H53+IndLPG!H53</f>
        <v>0.06021181207563784</v>
      </c>
      <c r="G50" s="10">
        <f>IndIC!I53+IndDist!I53+IndResid!I53+IndLPG!I53</f>
        <v>0.09466162017296051</v>
      </c>
      <c r="H50" s="10">
        <f>IndIC!J53+IndDist!J53+IndResid!J53+IndLPG!J53</f>
        <v>0.01957910777199958</v>
      </c>
      <c r="I50" s="10">
        <f>IndIC!K53+IndDist!K53+IndResid!K53+IndLPG!K53</f>
        <v>0.005500998811738932</v>
      </c>
      <c r="J50" s="10">
        <f>IndIC!L53+IndDist!L53+IndResid!L53+IndLPG!L53</f>
        <v>0.004413270776772574</v>
      </c>
      <c r="K50" s="10">
        <f>IndIC!M53+IndDist!M53+IndResid!M53+IndLPG!M53</f>
        <v>0.008521361794376807</v>
      </c>
      <c r="L50" s="10">
        <f>IndIC!N53+IndDist!N53+IndResid!N53+IndLPG!N53</f>
        <v>0.006968514561708189</v>
      </c>
    </row>
    <row r="51" spans="1:12" ht="12.75">
      <c r="A51">
        <v>95</v>
      </c>
      <c r="B51" t="s">
        <v>95</v>
      </c>
      <c r="C51" s="11">
        <v>9202</v>
      </c>
      <c r="D51" s="7">
        <f t="shared" si="0"/>
        <v>0.005134869850970475</v>
      </c>
      <c r="F51" s="10">
        <f>IndIC!H54+IndDist!H54+IndResid!H54+IndLPG!H54</f>
        <v>0.6412836744444669</v>
      </c>
      <c r="G51" s="10">
        <f>IndIC!I54+IndDist!I54+IndResid!I54+IndLPG!I54</f>
        <v>1.0081900796661836</v>
      </c>
      <c r="H51" s="10">
        <f>IndIC!J54+IndDist!J54+IndResid!J54+IndLPG!J54</f>
        <v>0.20852656217354182</v>
      </c>
      <c r="I51" s="10">
        <f>IndIC!K54+IndDist!K54+IndResid!K54+IndLPG!K54</f>
        <v>0.05858818410372877</v>
      </c>
      <c r="J51" s="10">
        <f>IndIC!L54+IndDist!L54+IndResid!L54+IndLPG!L54</f>
        <v>0.04700337695354308</v>
      </c>
      <c r="K51" s="10">
        <f>IndIC!M54+IndDist!M54+IndResid!M54+IndLPG!M54</f>
        <v>0.0907564481850178</v>
      </c>
      <c r="L51" s="10">
        <f>IndIC!N54+IndDist!N54+IndResid!N54+IndLPG!N54</f>
        <v>0.07421790624634117</v>
      </c>
    </row>
    <row r="52" spans="1:12" ht="12.75">
      <c r="A52">
        <v>97</v>
      </c>
      <c r="B52" t="s">
        <v>96</v>
      </c>
      <c r="C52" s="11">
        <v>26391</v>
      </c>
      <c r="D52" s="7">
        <f t="shared" si="0"/>
        <v>0.014726619238965637</v>
      </c>
      <c r="F52" s="10">
        <f>IndIC!H55+IndDist!H55+IndResid!H55+IndLPG!H55</f>
        <v>1.8391781626020347</v>
      </c>
      <c r="G52" s="10">
        <f>IndIC!I55+IndDist!I55+IndResid!I55+IndLPG!I55</f>
        <v>2.891452335630325</v>
      </c>
      <c r="H52" s="10">
        <f>IndIC!J55+IndDist!J55+IndResid!J55+IndLPG!J55</f>
        <v>0.598046566216251</v>
      </c>
      <c r="I52" s="10">
        <f>IndIC!K55+IndDist!K55+IndResid!K55+IndLPG!K55</f>
        <v>0.16802877273217845</v>
      </c>
      <c r="J52" s="10">
        <f>IndIC!L55+IndDist!L55+IndResid!L55+IndLPG!L55</f>
        <v>0.13480396883079282</v>
      </c>
      <c r="K52" s="10">
        <f>IndIC!M55+IndDist!M55+IndResid!M55+IndLPG!M55</f>
        <v>0.260286179531711</v>
      </c>
      <c r="L52" s="10">
        <f>IndIC!N55+IndDist!N55+IndResid!N55+IndLPG!N55</f>
        <v>0.21285424513662132</v>
      </c>
    </row>
    <row r="53" spans="1:12" ht="12.75">
      <c r="A53">
        <v>99</v>
      </c>
      <c r="B53" t="s">
        <v>97</v>
      </c>
      <c r="C53" s="11">
        <v>23307</v>
      </c>
      <c r="D53" s="7">
        <f t="shared" si="0"/>
        <v>0.013005695676653864</v>
      </c>
      <c r="F53" s="10">
        <f>IndIC!H56+IndDist!H56+IndResid!H56+IndLPG!H56</f>
        <v>1.6242554444987165</v>
      </c>
      <c r="G53" s="10">
        <f>IndIC!I56+IndDist!I56+IndResid!I56+IndLPG!I56</f>
        <v>2.5535629414018413</v>
      </c>
      <c r="H53" s="10">
        <f>IndIC!J56+IndDist!J56+IndResid!J56+IndLPG!J56</f>
        <v>0.528160028752308</v>
      </c>
      <c r="I53" s="10">
        <f>IndIC!K56+IndDist!K56+IndResid!K56+IndLPG!K56</f>
        <v>0.1483932630847214</v>
      </c>
      <c r="J53" s="10">
        <f>IndIC!L56+IndDist!L56+IndResid!L56+IndLPG!L56</f>
        <v>0.11905104397481293</v>
      </c>
      <c r="K53" s="10">
        <f>IndIC!M56+IndDist!M56+IndResid!M56+IndLPG!M56</f>
        <v>0.22986965201567158</v>
      </c>
      <c r="L53" s="10">
        <f>IndIC!N56+IndDist!N56+IndResid!N56+IndLPG!N56</f>
        <v>0.1879805195483018</v>
      </c>
    </row>
    <row r="54" spans="1:12" ht="12.75">
      <c r="A54">
        <v>101</v>
      </c>
      <c r="B54" t="s">
        <v>98</v>
      </c>
      <c r="C54" s="11">
        <v>1660</v>
      </c>
      <c r="D54" s="7">
        <f t="shared" si="0"/>
        <v>0.0009263077540329263</v>
      </c>
      <c r="F54" s="10">
        <f>IndIC!H57+IndDist!H57+IndResid!H57+IndLPG!H57</f>
        <v>0.11568473153421159</v>
      </c>
      <c r="G54" s="10">
        <f>IndIC!I57+IndDist!I57+IndResid!I57+IndLPG!I57</f>
        <v>0.1818730202397158</v>
      </c>
      <c r="H54" s="10">
        <f>IndIC!J57+IndDist!J57+IndResid!J57+IndLPG!J57</f>
        <v>0.03761726724712881</v>
      </c>
      <c r="I54" s="10">
        <f>IndIC!K57+IndDist!K57+IndResid!K57+IndLPG!K57</f>
        <v>0.01056904864292434</v>
      </c>
      <c r="J54" s="10">
        <f>IndIC!L57+IndDist!L57+IndResid!L57+IndLPG!L57</f>
        <v>0.008479200797965825</v>
      </c>
      <c r="K54" s="10">
        <f>IndIC!M57+IndDist!M57+IndResid!M57+IndLPG!M57</f>
        <v>0.01637206085493692</v>
      </c>
      <c r="L54" s="10">
        <f>IndIC!N57+IndDist!N57+IndResid!N57+IndLPG!N57</f>
        <v>0.01338858121809675</v>
      </c>
    </row>
    <row r="55" spans="1:12" ht="12.75">
      <c r="A55">
        <v>103</v>
      </c>
      <c r="B55" t="s">
        <v>99</v>
      </c>
      <c r="C55" s="11">
        <v>2186</v>
      </c>
      <c r="D55" s="7">
        <f t="shared" si="0"/>
        <v>0.0012198245483831186</v>
      </c>
      <c r="F55" s="10">
        <f>IndIC!H58+IndDist!H58+IndResid!H58+IndLPG!H58</f>
        <v>0.1523414597191485</v>
      </c>
      <c r="G55" s="10">
        <f>IndIC!I58+IndDist!I58+IndResid!I58+IndLPG!I58</f>
        <v>0.23950266400242093</v>
      </c>
      <c r="H55" s="10">
        <f>IndIC!J58+IndDist!J58+IndResid!J58+IndLPG!J58</f>
        <v>0.04953695554350819</v>
      </c>
      <c r="I55" s="10">
        <f>IndIC!K58+IndDist!K58+IndResid!K58+IndLPG!K58</f>
        <v>0.013918036345441327</v>
      </c>
      <c r="J55" s="10">
        <f>IndIC!L58+IndDist!L58+IndResid!L58+IndLPG!L58</f>
        <v>0.011165983701417645</v>
      </c>
      <c r="K55" s="10">
        <f>IndIC!M58+IndDist!M58+IndResid!M58+IndLPG!M58</f>
        <v>0.021559834354754285</v>
      </c>
      <c r="L55" s="10">
        <f>IndIC!N58+IndDist!N58+IndResid!N58+IndLPG!N58</f>
        <v>0.017630987073951505</v>
      </c>
    </row>
    <row r="56" spans="1:12" ht="12.75">
      <c r="A56">
        <v>105</v>
      </c>
      <c r="B56" t="s">
        <v>100</v>
      </c>
      <c r="C56" s="11">
        <v>197</v>
      </c>
      <c r="D56" s="7">
        <f t="shared" si="0"/>
        <v>0.00010992929370149788</v>
      </c>
      <c r="F56" s="10">
        <f>IndIC!H59+IndDist!H59+IndResid!H59+IndLPG!H59</f>
        <v>0.013728850670023905</v>
      </c>
      <c r="G56" s="10">
        <f>IndIC!I59+IndDist!I59+IndResid!I59+IndLPG!I59</f>
        <v>0.02158372589591808</v>
      </c>
      <c r="H56" s="10">
        <f>IndIC!J59+IndDist!J59+IndResid!J59+IndLPG!J59</f>
        <v>0.0044642178600508295</v>
      </c>
      <c r="I56" s="10">
        <f>IndIC!K59+IndDist!K59+IndResid!K59+IndLPG!K59</f>
        <v>0.0012542786642506592</v>
      </c>
      <c r="J56" s="10">
        <f>IndIC!L59+IndDist!L59+IndResid!L59+IndLPG!L59</f>
        <v>0.00100626660072245</v>
      </c>
      <c r="K56" s="10">
        <f>IndIC!M59+IndDist!M59+IndResid!M59+IndLPG!M59</f>
        <v>0.001942949390616008</v>
      </c>
      <c r="L56" s="10">
        <f>IndIC!N59+IndDist!N59+IndResid!N59+IndLPG!N59</f>
        <v>0.0015888858433524458</v>
      </c>
    </row>
    <row r="57" spans="1:12" ht="12.75">
      <c r="A57">
        <v>107</v>
      </c>
      <c r="B57" t="s">
        <v>101</v>
      </c>
      <c r="C57" s="11">
        <v>12048</v>
      </c>
      <c r="D57" s="7">
        <f t="shared" si="0"/>
        <v>0.006722985434089576</v>
      </c>
      <c r="F57" s="10">
        <f>IndIC!H60+IndDist!H60+IndResid!H60+IndLPG!H60</f>
        <v>0.8396202683880609</v>
      </c>
      <c r="G57" s="10">
        <f>IndIC!I60+IndDist!I60+IndResid!I60+IndLPG!I60</f>
        <v>1.3200037035229493</v>
      </c>
      <c r="H57" s="10">
        <f>IndIC!J60+IndDist!J60+IndResid!J60+IndLPG!J60</f>
        <v>0.2730197805984385</v>
      </c>
      <c r="I57" s="10">
        <f>IndIC!K60+IndDist!K60+IndResid!K60+IndLPG!K60</f>
        <v>0.07670837231924844</v>
      </c>
      <c r="J57" s="10">
        <f>IndIC!L60+IndDist!L60+IndResid!L60+IndLPG!L60</f>
        <v>0.061540609164995326</v>
      </c>
      <c r="K57" s="10">
        <f>IndIC!M60+IndDist!M60+IndResid!M60+IndLPG!M60</f>
        <v>0.1188256561326988</v>
      </c>
      <c r="L57" s="10">
        <f>IndIC!N60+IndDist!N60+IndResid!N60+IndLPG!N60</f>
        <v>0.09717206416604196</v>
      </c>
    </row>
    <row r="58" spans="1:12" ht="12.75">
      <c r="A58">
        <v>109</v>
      </c>
      <c r="B58" t="s">
        <v>102</v>
      </c>
      <c r="C58" s="11">
        <v>930</v>
      </c>
      <c r="D58" s="7">
        <f t="shared" si="0"/>
        <v>0.0005189555489461575</v>
      </c>
      <c r="F58" s="10">
        <f>IndIC!H61+IndDist!H61+IndResid!H61+IndLPG!H61</f>
        <v>0.06481132549808238</v>
      </c>
      <c r="G58" s="10">
        <f>IndIC!I61+IndDist!I61+IndResid!I61+IndLPG!I61</f>
        <v>0.101892716158395</v>
      </c>
      <c r="H58" s="10">
        <f>IndIC!J61+IndDist!J61+IndResid!J61+IndLPG!J61</f>
        <v>0.021074734060138434</v>
      </c>
      <c r="I58" s="10">
        <f>IndIC!K61+IndDist!K61+IndResid!K61+IndLPG!K61</f>
        <v>0.005921213998746767</v>
      </c>
      <c r="J58" s="10">
        <f>IndIC!L61+IndDist!L61+IndResid!L61+IndLPG!L61</f>
        <v>0.004750395627776034</v>
      </c>
      <c r="K58" s="10">
        <f>IndIC!M61+IndDist!M61+IndResid!M61+IndLPG!M61</f>
        <v>0.00917229915366948</v>
      </c>
      <c r="L58" s="10">
        <f>IndIC!N61+IndDist!N61+IndResid!N61+IndLPG!N61</f>
        <v>0.00750083164628312</v>
      </c>
    </row>
    <row r="59" spans="1:12" ht="12.75">
      <c r="A59">
        <v>111</v>
      </c>
      <c r="B59" t="s">
        <v>103</v>
      </c>
      <c r="C59" s="11">
        <v>30860</v>
      </c>
      <c r="D59" s="7">
        <f t="shared" si="0"/>
        <v>0.01722039595750368</v>
      </c>
      <c r="F59" s="10">
        <f>IndIC!H62+IndDist!H62+IndResid!H62+IndLPG!H62</f>
        <v>2.1506209729793793</v>
      </c>
      <c r="G59" s="10">
        <f>IndIC!I62+IndDist!I62+IndResid!I62+IndLPG!I62</f>
        <v>3.381085183492548</v>
      </c>
      <c r="H59" s="10">
        <f>IndIC!J62+IndDist!J62+IndResid!J62+IndLPG!J62</f>
        <v>0.6993185947267442</v>
      </c>
      <c r="I59" s="10">
        <f>IndIC!K62+IndDist!K62+IndResid!K62+IndLPG!K62</f>
        <v>0.19648243441002716</v>
      </c>
      <c r="J59" s="10">
        <f>IndIC!L62+IndDist!L62+IndResid!L62+IndLPG!L62</f>
        <v>0.1576314076055574</v>
      </c>
      <c r="K59" s="10">
        <f>IndIC!M62+IndDist!M62+IndResid!M62+IndLPG!M62</f>
        <v>0.3043625289056346</v>
      </c>
      <c r="L59" s="10">
        <f>IndIC!N62+IndDist!N62+IndResid!N62+IndLPG!N62</f>
        <v>0.24889856409064204</v>
      </c>
    </row>
    <row r="60" spans="1:12" ht="12.75">
      <c r="A60">
        <v>113</v>
      </c>
      <c r="B60" t="s">
        <v>104</v>
      </c>
      <c r="C60" s="11">
        <v>6034</v>
      </c>
      <c r="D60" s="7">
        <f t="shared" si="0"/>
        <v>0.0033670728842377577</v>
      </c>
      <c r="F60" s="10">
        <f>IndIC!H63+IndDist!H63+IndResid!H63+IndLPG!H63</f>
        <v>0.42050703016712815</v>
      </c>
      <c r="G60" s="10">
        <f>IndIC!I63+IndDist!I63+IndResid!I63+IndLPG!I63</f>
        <v>0.6610974723653285</v>
      </c>
      <c r="H60" s="10">
        <f>IndIC!J63+IndDist!J63+IndResid!J63+IndLPG!J63</f>
        <v>0.13673650034287668</v>
      </c>
      <c r="I60" s="10">
        <f>IndIC!K63+IndDist!K63+IndResid!K63+IndLPG!K63</f>
        <v>0.03841785512735269</v>
      </c>
      <c r="J60" s="10">
        <f>IndIC!L63+IndDist!L63+IndResid!L63+IndLPG!L63</f>
        <v>0.030821384105376978</v>
      </c>
      <c r="K60" s="10">
        <f>IndIC!M63+IndDist!M63+IndResid!M63+IndLPG!M63</f>
        <v>0.05951145493896951</v>
      </c>
      <c r="L60" s="10">
        <f>IndIC!N63+IndDist!N63+IndResid!N63+IndLPG!N63</f>
        <v>0.04866668618674446</v>
      </c>
    </row>
    <row r="61" spans="1:12" ht="12.75">
      <c r="A61">
        <v>115</v>
      </c>
      <c r="B61" t="s">
        <v>105</v>
      </c>
      <c r="C61" s="11">
        <v>1213</v>
      </c>
      <c r="D61" s="7">
        <f t="shared" si="0"/>
        <v>0.0006768742805071925</v>
      </c>
      <c r="F61" s="10">
        <f>IndIC!H64+IndDist!H64+IndResid!H64+IndLPG!H64</f>
        <v>0.08453348153674617</v>
      </c>
      <c r="G61" s="10">
        <f>IndIC!I64+IndDist!I64+IndResid!I64+IndLPG!I64</f>
        <v>0.13289877924745497</v>
      </c>
      <c r="H61" s="10">
        <f>IndIC!J64+IndDist!J64+IndResid!J64+IndLPG!J64</f>
        <v>0.027487798295642924</v>
      </c>
      <c r="I61" s="10">
        <f>IndIC!K64+IndDist!K64+IndResid!K64+IndLPG!K64</f>
        <v>0.007723045785462181</v>
      </c>
      <c r="J61" s="10">
        <f>IndIC!L64+IndDist!L64+IndResid!L64+IndLPG!L64</f>
        <v>0.006195946125260568</v>
      </c>
      <c r="K61" s="10">
        <f>IndIC!M64+IndDist!M64+IndResid!M64+IndLPG!M64</f>
        <v>0.011963439648818363</v>
      </c>
      <c r="L61" s="10">
        <f>IndIC!N64+IndDist!N64+IndResid!N64+IndLPG!N64</f>
        <v>0.009783342781657444</v>
      </c>
    </row>
    <row r="62" spans="3:12" ht="12.75">
      <c r="C62" s="11">
        <f>SUM(C4:C61)</f>
        <v>1792061</v>
      </c>
      <c r="D62">
        <f>SUM(D4:D61)</f>
        <v>1</v>
      </c>
      <c r="F62" s="11">
        <f aca="true" t="shared" si="1" ref="F62:L62">SUM(F4:F61)</f>
        <v>124.88800944453658</v>
      </c>
      <c r="G62" s="11">
        <f t="shared" si="1"/>
        <v>196.3418954962684</v>
      </c>
      <c r="H62" s="11">
        <f t="shared" si="1"/>
        <v>40.60990214467284</v>
      </c>
      <c r="I62" s="11">
        <f t="shared" si="1"/>
        <v>11.409867397643152</v>
      </c>
      <c r="J62" s="11">
        <f t="shared" si="1"/>
        <v>9.153762085062304</v>
      </c>
      <c r="K62" s="11">
        <f t="shared" si="1"/>
        <v>17.67453719744525</v>
      </c>
      <c r="L62" s="11">
        <f t="shared" si="1"/>
        <v>14.45370737727933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18.7109375" style="0" bestFit="1" customWidth="1"/>
    <col min="3" max="3" width="19.28125" style="0" customWidth="1"/>
    <col min="6" max="7" width="10.28125" style="0" bestFit="1" customWidth="1"/>
    <col min="8" max="12" width="9.421875" style="0" bestFit="1" customWidth="1"/>
  </cols>
  <sheetData>
    <row r="1" ht="12.75">
      <c r="A1" t="s">
        <v>264</v>
      </c>
    </row>
    <row r="2" spans="1:6" ht="12.75">
      <c r="A2" t="s">
        <v>109</v>
      </c>
      <c r="F2" t="s">
        <v>110</v>
      </c>
    </row>
    <row r="3" spans="1:12" ht="38.25" customHeight="1">
      <c r="A3" t="s">
        <v>46</v>
      </c>
      <c r="B3" t="s">
        <v>47</v>
      </c>
      <c r="C3" s="4" t="s">
        <v>48</v>
      </c>
      <c r="D3" t="s">
        <v>28</v>
      </c>
      <c r="F3" t="s">
        <v>16</v>
      </c>
      <c r="G3" t="s">
        <v>1</v>
      </c>
      <c r="H3" t="s">
        <v>2</v>
      </c>
      <c r="I3" t="s">
        <v>3</v>
      </c>
      <c r="J3" t="s">
        <v>4</v>
      </c>
      <c r="K3" t="s">
        <v>30</v>
      </c>
      <c r="L3" t="s">
        <v>6</v>
      </c>
    </row>
    <row r="4" spans="1:12" ht="12.75">
      <c r="A4">
        <v>1</v>
      </c>
      <c r="B4" t="s">
        <v>106</v>
      </c>
      <c r="C4" s="11">
        <v>452030</v>
      </c>
      <c r="D4" s="9">
        <f aca="true" t="shared" si="0" ref="D4:D35">C4/$C$62</f>
        <v>0.04830654065623286</v>
      </c>
      <c r="F4" s="21">
        <f>CommDist!H7+CommResid!H7+CommLPG!H7</f>
        <v>81.11278770855392</v>
      </c>
      <c r="G4" s="21">
        <f>CommDist!I7+CommResid!I7+CommLPG!I7</f>
        <v>227.9235440229501</v>
      </c>
      <c r="H4" s="21">
        <f>CommDist!J7+CommResid!J7+CommLPG!J7</f>
        <v>50.6015443885334</v>
      </c>
      <c r="I4" s="21">
        <f>CommDist!K7+CommResid!K7+CommLPG!K7</f>
        <v>17.51423499619152</v>
      </c>
      <c r="J4" s="21">
        <f>CommDist!L7+CommResid!L7+CommLPG!L7</f>
        <v>14.743240068438329</v>
      </c>
      <c r="K4" s="21">
        <f>CommDist!M7+CommResid!M7+CommLPG!M7</f>
        <v>17.825409138178745</v>
      </c>
      <c r="L4" s="21">
        <f>CommDist!N7+CommResid!N7+CommLPG!N7</f>
        <v>16.335452245938356</v>
      </c>
    </row>
    <row r="5" spans="1:12" ht="12.75">
      <c r="A5">
        <v>3</v>
      </c>
      <c r="B5" t="s">
        <v>107</v>
      </c>
      <c r="C5" s="11">
        <v>460</v>
      </c>
      <c r="D5" s="9">
        <f t="shared" si="0"/>
        <v>4.915826096026175E-05</v>
      </c>
      <c r="F5" s="21">
        <f>CommDist!H8+CommResid!H8+CommLPG!H8</f>
        <v>0.08254293375646485</v>
      </c>
      <c r="G5" s="21">
        <f>CommDist!I8+CommResid!I8+CommLPG!I8</f>
        <v>0.2319421946564543</v>
      </c>
      <c r="H5" s="21">
        <f>CommDist!J8+CommResid!J8+CommLPG!J8</f>
        <v>0.051493729218692046</v>
      </c>
      <c r="I5" s="21">
        <f>CommDist!K8+CommResid!K8+CommLPG!K8</f>
        <v>0.01782303851126717</v>
      </c>
      <c r="J5" s="21">
        <f>CommDist!L8+CommResid!L8+CommLPG!L8</f>
        <v>0.015003186583814419</v>
      </c>
      <c r="K5" s="21">
        <f>CommDist!M8+CommResid!M8+CommLPG!M8</f>
        <v>0.018139699142893664</v>
      </c>
      <c r="L5" s="21">
        <f>CommDist!N8+CommResid!N8+CommLPG!N8</f>
        <v>0.016623471966753633</v>
      </c>
    </row>
    <row r="6" spans="1:12" ht="12.75">
      <c r="A6">
        <v>5</v>
      </c>
      <c r="B6" t="s">
        <v>51</v>
      </c>
      <c r="C6" s="11">
        <v>5678</v>
      </c>
      <c r="D6" s="9">
        <f t="shared" si="0"/>
        <v>0.0006067839255051438</v>
      </c>
      <c r="F6" s="21">
        <f>CommDist!H9+CommResid!H9+CommLPG!H9</f>
        <v>1.0188669084113202</v>
      </c>
      <c r="G6" s="21">
        <f>CommDist!I9+CommResid!I9+CommLPG!I9</f>
        <v>2.8629734375203206</v>
      </c>
      <c r="H6" s="21">
        <f>CommDist!J9+CommResid!J9+CommLPG!J9</f>
        <v>0.6356117271820291</v>
      </c>
      <c r="I6" s="21">
        <f>CommDist!K9+CommResid!K9+CommLPG!K9</f>
        <v>0.21999828840646735</v>
      </c>
      <c r="J6" s="21">
        <f>CommDist!L9+CommResid!L9+CommLPG!L9</f>
        <v>0.18519150744108318</v>
      </c>
      <c r="K6" s="21">
        <f>CommDist!M9+CommResid!M9+CommLPG!M9</f>
        <v>0.22390698202902223</v>
      </c>
      <c r="L6" s="21">
        <f>CommDist!N9+CommResid!N9+CommLPG!N9</f>
        <v>0.20519146484179807</v>
      </c>
    </row>
    <row r="7" spans="1:12" ht="12.75">
      <c r="A7">
        <v>7</v>
      </c>
      <c r="B7" t="s">
        <v>52</v>
      </c>
      <c r="C7" s="11">
        <v>43182</v>
      </c>
      <c r="D7" s="9">
        <f t="shared" si="0"/>
        <v>0.004614678314752223</v>
      </c>
      <c r="F7" s="21">
        <f>CommDist!H10+CommResid!H10+CommLPG!H10</f>
        <v>7.748628185807966</v>
      </c>
      <c r="G7" s="21">
        <f>CommDist!I10+CommResid!I10+CommLPG!I10</f>
        <v>21.773321412293498</v>
      </c>
      <c r="H7" s="21">
        <f>CommDist!J10+CommResid!J10+CommLPG!J10</f>
        <v>4.8339178589599126</v>
      </c>
      <c r="I7" s="21">
        <f>CommDist!K10+CommResid!K10+CommLPG!K10</f>
        <v>1.6731183673772585</v>
      </c>
      <c r="J7" s="21">
        <f>CommDist!L10+CommResid!L10+CommLPG!L10</f>
        <v>1.4084078327440743</v>
      </c>
      <c r="K7" s="21">
        <f>CommDist!M10+CommResid!M10+CommLPG!M10</f>
        <v>1.702844539974857</v>
      </c>
      <c r="L7" s="21">
        <f>CommDist!N10+CommResid!N10+CommLPG!N10</f>
        <v>1.5605103618877287</v>
      </c>
    </row>
    <row r="8" spans="1:12" ht="12.75">
      <c r="A8">
        <v>9</v>
      </c>
      <c r="B8" t="s">
        <v>53</v>
      </c>
      <c r="C8" s="11">
        <v>4151</v>
      </c>
      <c r="D8" s="9">
        <f t="shared" si="0"/>
        <v>0.0004435998722740141</v>
      </c>
      <c r="F8" s="21">
        <f>CommDist!H11+CommResid!H11+CommLPG!H11</f>
        <v>0.7448602565719251</v>
      </c>
      <c r="G8" s="21">
        <f>CommDist!I11+CommResid!I11+CommLPG!I11</f>
        <v>2.093026195693352</v>
      </c>
      <c r="H8" s="21">
        <f>CommDist!J11+CommResid!J11+CommLPG!J11</f>
        <v>0.4646749347538927</v>
      </c>
      <c r="I8" s="21">
        <f>CommDist!K11+CommResid!K11+CommLPG!K11</f>
        <v>0.16083354969623914</v>
      </c>
      <c r="J8" s="21">
        <f>CommDist!L11+CommResid!L11+CommLPG!L11</f>
        <v>0.13538745110742098</v>
      </c>
      <c r="K8" s="21">
        <f>CommDist!M11+CommResid!M11+CommLPG!M11</f>
        <v>0.16369106770032957</v>
      </c>
      <c r="L8" s="21">
        <f>CommDist!N11+CommResid!N11+CommLPG!N11</f>
        <v>0.1500087655086833</v>
      </c>
    </row>
    <row r="9" spans="1:12" ht="12.75">
      <c r="A9">
        <v>11</v>
      </c>
      <c r="B9" t="s">
        <v>54</v>
      </c>
      <c r="C9" s="11">
        <v>2258</v>
      </c>
      <c r="D9" s="9">
        <f t="shared" si="0"/>
        <v>0.00024130294184406743</v>
      </c>
      <c r="F9" s="21">
        <f>CommDist!H12+CommResid!H12+CommLPG!H12</f>
        <v>0.40517814004803826</v>
      </c>
      <c r="G9" s="21">
        <f>CommDist!I12+CommResid!I12+CommLPG!I12</f>
        <v>1.1385336424658126</v>
      </c>
      <c r="H9" s="21">
        <f>CommDist!J12+CommResid!J12+CommLPG!J12</f>
        <v>0.25276704473001443</v>
      </c>
      <c r="I9" s="21">
        <f>CommDist!K12+CommResid!K12+CommLPG!K12</f>
        <v>0.08748787164878537</v>
      </c>
      <c r="J9" s="21">
        <f>CommDist!L12+CommResid!L12+CommLPG!L12</f>
        <v>0.07364607675272382</v>
      </c>
      <c r="K9" s="21">
        <f>CommDist!M12+CommResid!M12+CommLPG!M12</f>
        <v>0.08904226231446498</v>
      </c>
      <c r="L9" s="21">
        <f>CommDist!N12+CommResid!N12+CommLPG!N12</f>
        <v>0.08159956456723846</v>
      </c>
    </row>
    <row r="10" spans="1:12" ht="12.75">
      <c r="A10">
        <v>13</v>
      </c>
      <c r="B10" t="s">
        <v>55</v>
      </c>
      <c r="C10" s="11">
        <v>250885</v>
      </c>
      <c r="D10" s="9">
        <f t="shared" si="0"/>
        <v>0.026811022393511453</v>
      </c>
      <c r="F10" s="21">
        <f>CommDist!H13+CommResid!H13+CommLPG!H13</f>
        <v>45.019095511936264</v>
      </c>
      <c r="G10" s="21">
        <f>CommDist!I13+CommResid!I13+CommLPG!I13</f>
        <v>126.50177718779247</v>
      </c>
      <c r="H10" s="21">
        <f>CommDist!J13+CommResid!J13+CommLPG!J13</f>
        <v>28.084791858764248</v>
      </c>
      <c r="I10" s="21">
        <f>CommDist!K13+CommResid!K13+CommLPG!K13</f>
        <v>9.720723949781009</v>
      </c>
      <c r="J10" s="21">
        <f>CommDist!L13+CommResid!L13+CommLPG!L13</f>
        <v>8.182770578435392</v>
      </c>
      <c r="K10" s="21">
        <f>CommDist!M13+CommResid!M13+CommLPG!M13</f>
        <v>9.893431346662776</v>
      </c>
      <c r="L10" s="21">
        <f>CommDist!N13+CommResid!N13+CommLPG!N13</f>
        <v>9.066477748649966</v>
      </c>
    </row>
    <row r="11" spans="1:12" ht="12.75">
      <c r="A11">
        <v>15</v>
      </c>
      <c r="B11" t="s">
        <v>56</v>
      </c>
      <c r="C11" s="11">
        <v>3722</v>
      </c>
      <c r="D11" s="9">
        <f t="shared" si="0"/>
        <v>0.00039775445063933526</v>
      </c>
      <c r="F11" s="21">
        <f>CommDist!H14+CommResid!H14+CommLPG!H14</f>
        <v>0.6678799987860046</v>
      </c>
      <c r="G11" s="21">
        <f>CommDist!I14+CommResid!I14+CommLPG!I14</f>
        <v>1.8767148880680933</v>
      </c>
      <c r="H11" s="21">
        <f>CommDist!J14+CommResid!J14+CommLPG!J14</f>
        <v>0.4166514351129822</v>
      </c>
      <c r="I11" s="21">
        <f>CommDist!K14+CommResid!K14+CommLPG!K14</f>
        <v>0.14421162899768783</v>
      </c>
      <c r="J11" s="21">
        <f>CommDist!L14+CommResid!L14+CommLPG!L14</f>
        <v>0.12139534883686362</v>
      </c>
      <c r="K11" s="21">
        <f>CommDist!M14+CommResid!M14+CommLPG!M14</f>
        <v>0.14677382654315266</v>
      </c>
      <c r="L11" s="21">
        <f>CommDist!N14+CommResid!N14+CommLPG!N14</f>
        <v>0.13450557100055874</v>
      </c>
    </row>
    <row r="12" spans="1:12" ht="12.75">
      <c r="A12">
        <v>17</v>
      </c>
      <c r="B12" t="s">
        <v>57</v>
      </c>
      <c r="C12" s="11">
        <v>29564</v>
      </c>
      <c r="D12" s="9">
        <f t="shared" si="0"/>
        <v>0.003159380058759083</v>
      </c>
      <c r="F12" s="21">
        <f>CommDist!H15+CommResid!H15+CommLPG!H15</f>
        <v>5.3049984642959265</v>
      </c>
      <c r="G12" s="21">
        <f>CommDist!I15+CommResid!I15+CommLPG!I15</f>
        <v>14.906824006137857</v>
      </c>
      <c r="H12" s="21">
        <f>CommDist!J15+CommResid!J15+CommLPG!J15</f>
        <v>3.309479588307416</v>
      </c>
      <c r="I12" s="21">
        <f>CommDist!K15+CommResid!K15+CommLPG!K15</f>
        <v>1.1454789359719622</v>
      </c>
      <c r="J12" s="21">
        <f>CommDist!L15+CommResid!L15+CommLPG!L15</f>
        <v>0.9642482786171509</v>
      </c>
      <c r="K12" s="21">
        <f>CommDist!M15+CommResid!M15+CommLPG!M15</f>
        <v>1.1658305770880615</v>
      </c>
      <c r="L12" s="21">
        <f>CommDist!N15+CommResid!N15+CommLPG!N15</f>
        <v>1.0683833157067486</v>
      </c>
    </row>
    <row r="13" spans="1:12" ht="12.75">
      <c r="A13">
        <v>19</v>
      </c>
      <c r="B13" t="s">
        <v>58</v>
      </c>
      <c r="C13" s="11">
        <v>154720</v>
      </c>
      <c r="D13" s="9">
        <f t="shared" si="0"/>
        <v>0.01653427420819934</v>
      </c>
      <c r="F13" s="21">
        <f>CommDist!H16+CommResid!H16+CommLPG!H16</f>
        <v>27.763136327826608</v>
      </c>
      <c r="G13" s="21">
        <f>CommDist!I16+CommResid!I16+CommLPG!I16</f>
        <v>78.01325295053611</v>
      </c>
      <c r="H13" s="21">
        <f>CommDist!J16+CommResid!J16+CommLPG!J16</f>
        <v>17.319803879817464</v>
      </c>
      <c r="I13" s="21">
        <f>CommDist!K16+CommResid!K16+CommLPG!K16</f>
        <v>5.994740257528818</v>
      </c>
      <c r="J13" s="21">
        <f>CommDist!L16+CommResid!L16+CommLPG!L16</f>
        <v>5.046289191842971</v>
      </c>
      <c r="K13" s="21">
        <f>CommDist!M16+CommResid!M16+CommLPG!M16</f>
        <v>6.101248372583712</v>
      </c>
      <c r="L13" s="21">
        <f>CommDist!N16+CommResid!N16+CommLPG!N16</f>
        <v>5.591268658035047</v>
      </c>
    </row>
    <row r="14" spans="1:12" ht="12.75">
      <c r="A14">
        <v>21</v>
      </c>
      <c r="B14" t="s">
        <v>59</v>
      </c>
      <c r="C14" s="11">
        <v>2516</v>
      </c>
      <c r="D14" s="9">
        <f t="shared" si="0"/>
        <v>0.0002688743142956925</v>
      </c>
      <c r="F14" s="21">
        <f>CommDist!H17+CommResid!H17+CommLPG!H17</f>
        <v>0.4514739594157946</v>
      </c>
      <c r="G14" s="21">
        <f>CommDist!I17+CommResid!I17+CommLPG!I17</f>
        <v>1.2686229603383459</v>
      </c>
      <c r="H14" s="21">
        <f>CommDist!J17+CommResid!J17+CommLPG!J17</f>
        <v>0.2816483102483243</v>
      </c>
      <c r="I14" s="21">
        <f>CommDist!K17+CommResid!K17+CommLPG!K17</f>
        <v>0.0974842715094526</v>
      </c>
      <c r="J14" s="21">
        <f>CommDist!L17+CommResid!L17+CommLPG!L17</f>
        <v>0.0820609074888632</v>
      </c>
      <c r="K14" s="21">
        <f>CommDist!M17+CommResid!M17+CommLPG!M17</f>
        <v>0.09921626748591404</v>
      </c>
      <c r="L14" s="21">
        <f>CommDist!N17+CommResid!N17+CommLPG!N17</f>
        <v>0.09092316406163507</v>
      </c>
    </row>
    <row r="15" spans="1:12" ht="12.75">
      <c r="A15">
        <v>23</v>
      </c>
      <c r="B15" t="s">
        <v>60</v>
      </c>
      <c r="C15" s="11">
        <v>27681</v>
      </c>
      <c r="D15" s="9">
        <f t="shared" si="0"/>
        <v>0.0029581517861760986</v>
      </c>
      <c r="F15" s="21">
        <f>CommDist!H18+CommResid!H18+CommLPG!H18</f>
        <v>4.9671107593754416</v>
      </c>
      <c r="G15" s="21">
        <f>CommDist!I18+CommResid!I18+CommLPG!I18</f>
        <v>13.957373674533285</v>
      </c>
      <c r="H15" s="21">
        <f>CommDist!J18+CommResid!J18+CommLPG!J18</f>
        <v>3.0986911271795967</v>
      </c>
      <c r="I15" s="21">
        <f>CommDist!K18+CommResid!K18+CommLPG!K18</f>
        <v>1.0725207152834488</v>
      </c>
      <c r="J15" s="21">
        <f>CommDist!L18+CommResid!L18+CommLPG!L18</f>
        <v>0.9028330604925368</v>
      </c>
      <c r="K15" s="21">
        <f>CommDist!M18+CommResid!M18+CommLPG!M18</f>
        <v>1.091576112987912</v>
      </c>
      <c r="L15" s="21">
        <f>CommDist!N18+CommResid!N18+CommLPG!N18</f>
        <v>1.000335494590668</v>
      </c>
    </row>
    <row r="16" spans="1:12" ht="12.75">
      <c r="A16">
        <v>25</v>
      </c>
      <c r="B16" t="s">
        <v>61</v>
      </c>
      <c r="C16" s="11">
        <v>18456</v>
      </c>
      <c r="D16" s="9">
        <f t="shared" si="0"/>
        <v>0.001972314922353458</v>
      </c>
      <c r="F16" s="21">
        <f>CommDist!H19+CommResid!H19+CommLPG!H19</f>
        <v>3.3117660552376416</v>
      </c>
      <c r="G16" s="21">
        <f>CommDist!I19+CommResid!I19+CommLPG!I19</f>
        <v>9.305924227346782</v>
      </c>
      <c r="H16" s="21">
        <f>CommDist!J19+CommResid!J19+CommLPG!J19</f>
        <v>2.066017970565609</v>
      </c>
      <c r="I16" s="21">
        <f>CommDist!K19+CommResid!K19+CommLPG!K19</f>
        <v>0.7150913016607541</v>
      </c>
      <c r="J16" s="21">
        <f>CommDist!L19+CommResid!L19+CommLPG!L19</f>
        <v>0.601953938241041</v>
      </c>
      <c r="K16" s="21">
        <f>CommDist!M19+CommResid!M19+CommLPG!M19</f>
        <v>0.727796276915751</v>
      </c>
      <c r="L16" s="21">
        <f>CommDist!N19+CommResid!N19+CommLPG!N19</f>
        <v>0.6669626056921848</v>
      </c>
    </row>
    <row r="17" spans="1:12" ht="12.75">
      <c r="A17">
        <v>27</v>
      </c>
      <c r="B17" t="s">
        <v>62</v>
      </c>
      <c r="C17" s="11">
        <v>5540</v>
      </c>
      <c r="D17" s="9">
        <f t="shared" si="0"/>
        <v>0.0005920364472170653</v>
      </c>
      <c r="F17" s="21">
        <f>CommDist!H20+CommResid!H20+CommLPG!H20</f>
        <v>0.9941040282843809</v>
      </c>
      <c r="G17" s="21">
        <f>CommDist!I20+CommResid!I20+CommLPG!I20</f>
        <v>2.7933907791233845</v>
      </c>
      <c r="H17" s="21">
        <f>CommDist!J20+CommResid!J20+CommLPG!J20</f>
        <v>0.6201636084164216</v>
      </c>
      <c r="I17" s="21">
        <f>CommDist!K20+CommResid!K20+CommLPG!K20</f>
        <v>0.21465137685308722</v>
      </c>
      <c r="J17" s="21">
        <f>CommDist!L20+CommResid!L20+CommLPG!L20</f>
        <v>0.18069055146593885</v>
      </c>
      <c r="K17" s="21">
        <f>CommDist!M20+CommResid!M20+CommLPG!M20</f>
        <v>0.21846507228615414</v>
      </c>
      <c r="L17" s="21">
        <f>CommDist!N20+CommResid!N20+CommLPG!N20</f>
        <v>0.20020442325177198</v>
      </c>
    </row>
    <row r="18" spans="1:12" ht="12.75">
      <c r="A18">
        <v>29</v>
      </c>
      <c r="B18" t="s">
        <v>63</v>
      </c>
      <c r="C18" s="11">
        <v>110162</v>
      </c>
      <c r="D18" s="9">
        <f t="shared" si="0"/>
        <v>0.011772548573705117</v>
      </c>
      <c r="F18" s="21">
        <f>CommDist!H21+CommResid!H21+CommLPG!H21</f>
        <v>19.767597105390607</v>
      </c>
      <c r="G18" s="21">
        <f>CommDist!I21+CommResid!I21+CommLPG!I21</f>
        <v>55.546121842922425</v>
      </c>
      <c r="H18" s="21">
        <f>CommDist!J21+CommResid!J21+CommLPG!J21</f>
        <v>12.331852604759897</v>
      </c>
      <c r="I18" s="21">
        <f>CommDist!K21+CommResid!K21+CommLPG!K21</f>
        <v>4.268307757561335</v>
      </c>
      <c r="J18" s="21">
        <f>CommDist!L21+CommResid!L21+CommLPG!L21</f>
        <v>3.593002261839487</v>
      </c>
      <c r="K18" s="21">
        <f>CommDist!M21+CommResid!M21+CommLPG!M21</f>
        <v>4.34414247169446</v>
      </c>
      <c r="L18" s="21">
        <f>CommDist!N21+CommResid!N21+CommLPG!N21</f>
        <v>3.981032432177203</v>
      </c>
    </row>
    <row r="19" spans="1:12" ht="12.75">
      <c r="A19">
        <v>31</v>
      </c>
      <c r="B19" t="s">
        <v>64</v>
      </c>
      <c r="C19" s="11">
        <v>12863</v>
      </c>
      <c r="D19" s="9">
        <f t="shared" si="0"/>
        <v>0.001374614588547493</v>
      </c>
      <c r="F19" s="21">
        <f>CommDist!H22+CommResid!H22+CommLPG!H22</f>
        <v>2.308151645455233</v>
      </c>
      <c r="G19" s="21">
        <f>CommDist!I22+CommResid!I22+CommLPG!I22</f>
        <v>6.485809673621677</v>
      </c>
      <c r="H19" s="21">
        <f>CommDist!J22+CommResid!J22+CommLPG!J22</f>
        <v>1.4399213890000777</v>
      </c>
      <c r="I19" s="21">
        <f>CommDist!K22+CommResid!K22+CommLPG!K22</f>
        <v>0.4983864008052817</v>
      </c>
      <c r="J19" s="21">
        <f>CommDist!L22+CommResid!L22+CommLPG!L22</f>
        <v>0.4195347587556627</v>
      </c>
      <c r="K19" s="21">
        <f>CommDist!M22+CommResid!M22+CommLPG!M22</f>
        <v>0.5072411958153069</v>
      </c>
      <c r="L19" s="21">
        <f>CommDist!N22+CommResid!N22+CommLPG!N22</f>
        <v>0.46484286936598246</v>
      </c>
    </row>
    <row r="20" spans="1:12" ht="12.75">
      <c r="A20">
        <v>33</v>
      </c>
      <c r="B20" t="s">
        <v>65</v>
      </c>
      <c r="C20" s="11">
        <v>7690</v>
      </c>
      <c r="D20" s="9">
        <f t="shared" si="0"/>
        <v>0.0008217978843139408</v>
      </c>
      <c r="F20" s="21">
        <f>CommDist!H23+CommResid!H23+CommLPG!H23</f>
        <v>1.3799025230156838</v>
      </c>
      <c r="G20" s="21">
        <f>CommDist!I23+CommResid!I23+CommLPG!I23</f>
        <v>3.8774684280611598</v>
      </c>
      <c r="H20" s="21">
        <f>CommDist!J23+CommResid!J23+CommLPG!J23</f>
        <v>0.8608408210690038</v>
      </c>
      <c r="I20" s="21">
        <f>CommDist!K23+CommResid!K23+CommLPG!K23</f>
        <v>0.2979547090253142</v>
      </c>
      <c r="J20" s="21">
        <f>CommDist!L23+CommResid!L23+CommLPG!L23</f>
        <v>0.2508141409337671</v>
      </c>
      <c r="K20" s="21">
        <f>CommDist!M23+CommResid!M23+CommLPG!M23</f>
        <v>0.3032484487148962</v>
      </c>
      <c r="L20" s="21">
        <f>CommDist!N23+CommResid!N23+CommLPG!N23</f>
        <v>0.27790108570507693</v>
      </c>
    </row>
    <row r="21" spans="1:12" ht="12.75">
      <c r="A21">
        <v>35</v>
      </c>
      <c r="B21" t="s">
        <v>66</v>
      </c>
      <c r="C21" s="11">
        <v>3261</v>
      </c>
      <c r="D21" s="9">
        <f t="shared" si="0"/>
        <v>0.00034848932389437725</v>
      </c>
      <c r="F21" s="21">
        <f>CommDist!H24+CommResid!H24+CommLPG!H24</f>
        <v>0.5851576238691996</v>
      </c>
      <c r="G21" s="21">
        <f>CommDist!I24+CommResid!I24+CommLPG!I24</f>
        <v>1.6442684712493423</v>
      </c>
      <c r="H21" s="21">
        <f>CommDist!J24+CommResid!J24+CommLPG!J24</f>
        <v>0.3650457630046842</v>
      </c>
      <c r="I21" s="21">
        <f>CommDist!K24+CommResid!K24+CommLPG!K24</f>
        <v>0.1263498447505266</v>
      </c>
      <c r="J21" s="21">
        <f>CommDist!L24+CommResid!L24+CommLPG!L24</f>
        <v>0.1063595466300409</v>
      </c>
      <c r="K21" s="21">
        <f>CommDist!M24+CommResid!M24+CommLPG!M24</f>
        <v>0.1285946932716875</v>
      </c>
      <c r="L21" s="21">
        <f>CommDist!N24+CommResid!N24+CommLPG!N24</f>
        <v>0.11784596105126866</v>
      </c>
    </row>
    <row r="22" spans="1:12" ht="12.75">
      <c r="A22">
        <v>37</v>
      </c>
      <c r="B22" t="s">
        <v>67</v>
      </c>
      <c r="C22" s="11">
        <v>2836373</v>
      </c>
      <c r="D22" s="9">
        <f t="shared" si="0"/>
        <v>0.303111226336175</v>
      </c>
      <c r="F22" s="21">
        <f>CommDist!H25+CommResid!H25+CommLPG!H25</f>
        <v>508.96206227744665</v>
      </c>
      <c r="G22" s="21">
        <f>CommDist!I25+CommResid!I25+CommLPG!I25</f>
        <v>1430.1621271398071</v>
      </c>
      <c r="H22" s="21">
        <f>CommDist!J25+CommResid!J25+CommLPG!J25</f>
        <v>317.51178962002007</v>
      </c>
      <c r="I22" s="21">
        <f>CommDist!K25+CommResid!K25+CommLPG!K25</f>
        <v>109.89735915504</v>
      </c>
      <c r="J22" s="21">
        <f>CommDist!L25+CommResid!L25+CommLPG!L25</f>
        <v>92.5100724788988</v>
      </c>
      <c r="K22" s="21">
        <f>CommDist!M25+CommResid!M25+CommLPG!M25</f>
        <v>111.84989755875377</v>
      </c>
      <c r="L22" s="21">
        <f>CommDist!N25+CommResid!N25+CommLPG!N25</f>
        <v>102.50079794077587</v>
      </c>
    </row>
    <row r="23" spans="1:12" ht="12.75">
      <c r="A23">
        <v>39</v>
      </c>
      <c r="B23" t="s">
        <v>68</v>
      </c>
      <c r="C23" s="11">
        <v>16918</v>
      </c>
      <c r="D23" s="9">
        <f t="shared" si="0"/>
        <v>0.00180795534549067</v>
      </c>
      <c r="F23" s="21">
        <f>CommDist!H26+CommResid!H26+CommLPG!H26</f>
        <v>3.0357855506345044</v>
      </c>
      <c r="G23" s="21">
        <f>CommDist!I26+CommResid!I26+CommLPG!I26</f>
        <v>8.530430541734551</v>
      </c>
      <c r="H23" s="21">
        <f>CommDist!J26+CommResid!J26+CommLPG!J26</f>
        <v>1.8938498063518086</v>
      </c>
      <c r="I23" s="21">
        <f>CommDist!K26+CommResid!K26+CommLPG!K26</f>
        <v>0.6555003598556912</v>
      </c>
      <c r="J23" s="21">
        <f>CommDist!L26+CommResid!L26+CommLPG!L26</f>
        <v>0.5517911100542877</v>
      </c>
      <c r="K23" s="21">
        <f>CommDist!M26+CommResid!M26+CommLPG!M26</f>
        <v>0.6671465871727718</v>
      </c>
      <c r="L23" s="21">
        <f>CommDist!N26+CommResid!N26+CommLPG!N26</f>
        <v>0.6113823885511693</v>
      </c>
    </row>
    <row r="24" spans="1:12" ht="12.75">
      <c r="A24">
        <v>41</v>
      </c>
      <c r="B24" t="s">
        <v>69</v>
      </c>
      <c r="C24" s="11">
        <v>88032</v>
      </c>
      <c r="D24" s="9">
        <f t="shared" si="0"/>
        <v>0.009407608758377744</v>
      </c>
      <c r="F24" s="21">
        <f>CommDist!H27+CommResid!H27+CommLPG!H27</f>
        <v>15.796564227063289</v>
      </c>
      <c r="G24" s="21">
        <f>CommDist!I27+CommResid!I27+CommLPG!I27</f>
        <v>44.3876853912978</v>
      </c>
      <c r="H24" s="21">
        <f>CommDist!J27+CommResid!J27+CommLPG!J27</f>
        <v>9.854556457782389</v>
      </c>
      <c r="I24" s="21">
        <f>CommDist!K27+CommResid!K27+CommLPG!K27</f>
        <v>3.410864622225808</v>
      </c>
      <c r="J24" s="21">
        <f>CommDist!L27+CommResid!L27+CommLPG!L27</f>
        <v>2.8712185246659803</v>
      </c>
      <c r="K24" s="21">
        <f>CommDist!M27+CommResid!M27+CommLPG!M27</f>
        <v>3.4714652064069895</v>
      </c>
      <c r="L24" s="21">
        <f>CommDist!N27+CommResid!N27+CommLPG!N27</f>
        <v>3.181298878646208</v>
      </c>
    </row>
    <row r="25" spans="1:12" ht="12.75">
      <c r="A25">
        <v>43</v>
      </c>
      <c r="B25" t="s">
        <v>70</v>
      </c>
      <c r="C25" s="11">
        <v>2718</v>
      </c>
      <c r="D25" s="9">
        <f t="shared" si="0"/>
        <v>0.00029046120280432915</v>
      </c>
      <c r="F25" s="21">
        <f>CommDist!H28+CommResid!H28+CommLPG!H28</f>
        <v>0.487721073804503</v>
      </c>
      <c r="G25" s="21">
        <f>CommDist!I28+CommResid!I28+CommLPG!I28</f>
        <v>1.3704758371222667</v>
      </c>
      <c r="H25" s="21">
        <f>CommDist!J28+CommResid!J28+CommLPG!J28</f>
        <v>0.30426077394870643</v>
      </c>
      <c r="I25" s="21">
        <f>CommDist!K28+CommResid!K28+CommLPG!K28</f>
        <v>0.10531091016005253</v>
      </c>
      <c r="J25" s="21">
        <f>CommDist!L28+CommResid!L28+CommLPG!L28</f>
        <v>0.08864926333653823</v>
      </c>
      <c r="K25" s="21">
        <f>CommDist!M28+CommResid!M28+CommLPG!M28</f>
        <v>0.10718196145735864</v>
      </c>
      <c r="L25" s="21">
        <f>CommDist!N28+CommResid!N28+CommLPG!N28</f>
        <v>0.0982230365339921</v>
      </c>
    </row>
    <row r="26" spans="1:12" ht="12.75">
      <c r="A26">
        <v>45</v>
      </c>
      <c r="B26" t="s">
        <v>71</v>
      </c>
      <c r="C26" s="11">
        <v>17668</v>
      </c>
      <c r="D26" s="9">
        <f t="shared" si="0"/>
        <v>0.0018881046840128358</v>
      </c>
      <c r="F26" s="21">
        <f>CommDist!H29+CommResid!H29+CommLPG!H29</f>
        <v>3.1703664208896103</v>
      </c>
      <c r="G26" s="21">
        <f>CommDist!I29+CommResid!I29+CommLPG!I29</f>
        <v>8.90859716345703</v>
      </c>
      <c r="H26" s="21">
        <f>CommDist!J29+CommResid!J29+CommLPG!J29</f>
        <v>1.9778069735561978</v>
      </c>
      <c r="I26" s="21">
        <f>CommDist!K29+CommResid!K29+CommLPG!K29</f>
        <v>0.6845596617762355</v>
      </c>
      <c r="J26" s="21">
        <f>CommDist!L29+CommResid!L29+CommLPG!L29</f>
        <v>0.5762528273105068</v>
      </c>
      <c r="K26" s="21">
        <f>CommDist!M29+CommResid!M29+CommLPG!M29</f>
        <v>0.6967221836014027</v>
      </c>
      <c r="L26" s="21">
        <f>CommDist!N29+CommResid!N29+CommLPG!N29</f>
        <v>0.6384858754534851</v>
      </c>
    </row>
    <row r="27" spans="1:12" ht="12.75">
      <c r="A27">
        <v>47</v>
      </c>
      <c r="B27" t="s">
        <v>72</v>
      </c>
      <c r="C27" s="11">
        <v>24902</v>
      </c>
      <c r="D27" s="9">
        <f t="shared" si="0"/>
        <v>0.0026611717705052997</v>
      </c>
      <c r="F27" s="21">
        <f>CommDist!H30+CommResid!H30+CommLPG!H30</f>
        <v>4.468443774790189</v>
      </c>
      <c r="G27" s="21">
        <f>CommDist!I30+CommResid!I30+CommLPG!I30</f>
        <v>12.556140285510923</v>
      </c>
      <c r="H27" s="21">
        <f>CommDist!J30+CommResid!J30+CommLPG!J30</f>
        <v>2.787601836964933</v>
      </c>
      <c r="I27" s="21">
        <f>CommDist!K30+CommResid!K30+CommLPG!K30</f>
        <v>0.9648463152338587</v>
      </c>
      <c r="J27" s="21">
        <f>CommDist!L30+CommResid!L30+CommLPG!L30</f>
        <v>0.8121942441524925</v>
      </c>
      <c r="K27" s="21">
        <f>CommDist!M30+CommResid!M30+CommLPG!M30</f>
        <v>0.9819886696876913</v>
      </c>
      <c r="L27" s="21">
        <f>CommDist!N30+CommResid!N30+CommLPG!N30</f>
        <v>0.8999080411219541</v>
      </c>
    </row>
    <row r="28" spans="1:12" ht="12.75">
      <c r="A28">
        <v>49</v>
      </c>
      <c r="B28" t="s">
        <v>108</v>
      </c>
      <c r="C28" s="11">
        <v>1331</v>
      </c>
      <c r="D28" s="9">
        <f t="shared" si="0"/>
        <v>0.00014223835943067038</v>
      </c>
      <c r="F28" s="21">
        <f>CommDist!H31+CommResid!H31+CommLPG!H31</f>
        <v>0.23883618441272758</v>
      </c>
      <c r="G28" s="21">
        <f>CommDist!I31+CommResid!I31+CommLPG!I31</f>
        <v>0.6711196980168275</v>
      </c>
      <c r="H28" s="21">
        <f>CommDist!J31+CommResid!J31+CommLPG!J31</f>
        <v>0.14899598606538936</v>
      </c>
      <c r="I28" s="21">
        <f>CommDist!K31+CommResid!K31+CommLPG!K31</f>
        <v>0.05157057447499261</v>
      </c>
      <c r="J28" s="21">
        <f>CommDist!L31+CommResid!L31+CommLPG!L31</f>
        <v>0.04341139422403693</v>
      </c>
      <c r="K28" s="21">
        <f>CommDist!M31+CommResid!M31+CommLPG!M31</f>
        <v>0.0524868251286771</v>
      </c>
      <c r="L28" s="21">
        <f>CommDist!N31+CommResid!N31+CommLPG!N31</f>
        <v>0.04809965475597626</v>
      </c>
    </row>
    <row r="29" spans="1:12" ht="12.75">
      <c r="A29">
        <v>51</v>
      </c>
      <c r="B29" t="s">
        <v>73</v>
      </c>
      <c r="C29" s="11">
        <v>5371</v>
      </c>
      <c r="D29" s="9">
        <f t="shared" si="0"/>
        <v>0.000573976129603404</v>
      </c>
      <c r="F29" s="21">
        <f>CommDist!H32+CommResid!H32+CommLPG!H32</f>
        <v>0.963778472186897</v>
      </c>
      <c r="G29" s="21">
        <f>CommDist!I32+CommResid!I32+CommLPG!I32</f>
        <v>2.708177233695252</v>
      </c>
      <c r="H29" s="21">
        <f>CommDist!J32+CommResid!J32+CommLPG!J32</f>
        <v>0.6012452600730325</v>
      </c>
      <c r="I29" s="21">
        <f>CommDist!K32+CommResid!K32+CommLPG!K32</f>
        <v>0.20810334748699125</v>
      </c>
      <c r="J29" s="21">
        <f>CommDist!L32+CommResid!L32+CommLPG!L32</f>
        <v>0.1751785111775375</v>
      </c>
      <c r="K29" s="21">
        <f>CommDist!M32+CommResid!M32+CommLPG!M32</f>
        <v>0.21180070455756927</v>
      </c>
      <c r="L29" s="21">
        <f>CommDist!N32+CommResid!N32+CommLPG!N32</f>
        <v>0.19409710420311685</v>
      </c>
    </row>
    <row r="30" spans="1:12" ht="12.75">
      <c r="A30">
        <v>53</v>
      </c>
      <c r="B30" t="s">
        <v>74</v>
      </c>
      <c r="C30" s="11">
        <v>84754</v>
      </c>
      <c r="D30" s="9">
        <f t="shared" si="0"/>
        <v>0.00905730271614353</v>
      </c>
      <c r="F30" s="21">
        <f>CommDist!H33+CommResid!H33+CommLPG!H33</f>
        <v>15.208356103468306</v>
      </c>
      <c r="G30" s="21">
        <f>CommDist!I33+CommResid!I33+CommLPG!I33</f>
        <v>42.734845143289405</v>
      </c>
      <c r="H30" s="21">
        <f>CommDist!J33+CommResid!J33+CommLPG!J33</f>
        <v>9.487607665654403</v>
      </c>
      <c r="I30" s="21">
        <f>CommDist!K33+CommResid!K33+CommLPG!K33</f>
        <v>3.2838560999650817</v>
      </c>
      <c r="J30" s="21">
        <f>CommDist!L33+CommResid!L33+CommLPG!L33</f>
        <v>2.7643045124447982</v>
      </c>
      <c r="K30" s="21">
        <f>CommDist!M33+CommResid!M33+CommLPG!M33</f>
        <v>3.342200132949586</v>
      </c>
      <c r="L30" s="21">
        <f>CommDist!N33+CommResid!N33+CommLPG!N33</f>
        <v>3.06283857189182</v>
      </c>
    </row>
    <row r="31" spans="1:12" ht="12.75">
      <c r="A31">
        <v>55</v>
      </c>
      <c r="B31" t="s">
        <v>75</v>
      </c>
      <c r="C31" s="11">
        <v>35610</v>
      </c>
      <c r="D31" s="9">
        <f t="shared" si="0"/>
        <v>0.0038054905930324364</v>
      </c>
      <c r="F31" s="21">
        <f>CommDist!H34+CommResid!H34+CommLPG!H34</f>
        <v>6.389899719712419</v>
      </c>
      <c r="G31" s="21">
        <f>CommDist!I34+CommResid!I34+CommLPG!I34</f>
        <v>17.95535119938334</v>
      </c>
      <c r="H31" s="21">
        <f>CommDist!J34+CommResid!J34+CommLPG!J34</f>
        <v>3.9862862988643992</v>
      </c>
      <c r="I31" s="21">
        <f>CommDist!K34+CommResid!K34+CommLPG!K34</f>
        <v>1.3797356551874433</v>
      </c>
      <c r="J31" s="21">
        <f>CommDist!L34+CommResid!L34+CommLPG!L34</f>
        <v>1.1614423353252858</v>
      </c>
      <c r="K31" s="21">
        <f>CommDist!M34+CommResid!M34+CommLPG!M34</f>
        <v>1.4042493184313987</v>
      </c>
      <c r="L31" s="21">
        <f>CommDist!N34+CommResid!N34+CommLPG!N34</f>
        <v>1.2868735581219497</v>
      </c>
    </row>
    <row r="32" spans="1:12" ht="12.75">
      <c r="A32">
        <v>57</v>
      </c>
      <c r="B32" t="s">
        <v>76</v>
      </c>
      <c r="C32" s="11">
        <v>19538</v>
      </c>
      <c r="D32" s="9">
        <f t="shared" si="0"/>
        <v>0.0020879437013947696</v>
      </c>
      <c r="F32" s="21">
        <f>CommDist!H35+CommResid!H35+CommLPG!H35</f>
        <v>3.505921390725674</v>
      </c>
      <c r="G32" s="21">
        <f>CommDist!I35+CommResid!I35+CommLPG!I35</f>
        <v>9.851492606951748</v>
      </c>
      <c r="H32" s="21">
        <f>CommDist!J35+CommResid!J35+CommLPG!J35</f>
        <v>2.187140177119142</v>
      </c>
      <c r="I32" s="21">
        <f>CommDist!K35+CommResid!K35+CommLPG!K35</f>
        <v>0.757014187898126</v>
      </c>
      <c r="J32" s="21">
        <f>CommDist!L35+CommResid!L35+CommLPG!L35</f>
        <v>0.6372440423360133</v>
      </c>
      <c r="K32" s="21">
        <f>CommDist!M35+CommResid!M35+CommLPG!M35</f>
        <v>0.7704640040301226</v>
      </c>
      <c r="L32" s="21">
        <f>CommDist!N35+CommResid!N35+CommLPG!N35</f>
        <v>0.7060639027965923</v>
      </c>
    </row>
    <row r="33" spans="1:12" ht="12.75">
      <c r="A33">
        <v>59</v>
      </c>
      <c r="B33" t="s">
        <v>77</v>
      </c>
      <c r="C33" s="11">
        <v>989521</v>
      </c>
      <c r="D33" s="9">
        <f t="shared" si="0"/>
        <v>0.10574593813838948</v>
      </c>
      <c r="F33" s="21">
        <f>CommDist!H36+CommResid!H36+CommLPG!H36</f>
        <v>177.5607964209366</v>
      </c>
      <c r="G33" s="21">
        <f>CommDist!I36+CommResid!I36+CommLPG!I36</f>
        <v>498.9384182579333</v>
      </c>
      <c r="H33" s="21">
        <f>CommDist!J36+CommResid!J36+CommLPG!J36</f>
        <v>110.76984006567254</v>
      </c>
      <c r="I33" s="21">
        <f>CommDist!K36+CommResid!K36+CommLPG!K36</f>
        <v>38.33971932762522</v>
      </c>
      <c r="J33" s="21">
        <f>CommDist!L36+CommResid!L36+CommLPG!L36</f>
        <v>32.27384389478832</v>
      </c>
      <c r="K33" s="21">
        <f>CommDist!M36+CommResid!M36+CommLPG!M36</f>
        <v>39.02089833820713</v>
      </c>
      <c r="L33" s="21">
        <f>CommDist!N36+CommResid!N36+CommLPG!N36</f>
        <v>35.75929261742178</v>
      </c>
    </row>
    <row r="34" spans="1:12" ht="12.75">
      <c r="A34">
        <v>61</v>
      </c>
      <c r="B34" t="s">
        <v>78</v>
      </c>
      <c r="C34" s="11">
        <v>67712</v>
      </c>
      <c r="D34" s="9">
        <f t="shared" si="0"/>
        <v>0.007236096013350529</v>
      </c>
      <c r="F34" s="21">
        <f>CommDist!H37+CommResid!H37+CommLPG!H37</f>
        <v>12.150319848951623</v>
      </c>
      <c r="G34" s="21">
        <f>CommDist!I37+CommResid!I37+CommLPG!I37</f>
        <v>34.14189105343007</v>
      </c>
      <c r="H34" s="21">
        <f>CommDist!J37+CommResid!J37+CommLPG!J37</f>
        <v>7.579876940991469</v>
      </c>
      <c r="I34" s="21">
        <f>CommDist!K37+CommResid!K37+CommLPG!K37</f>
        <v>2.6235512688585274</v>
      </c>
      <c r="J34" s="21">
        <f>CommDist!L37+CommResid!L37+CommLPG!L37</f>
        <v>2.2084690651374825</v>
      </c>
      <c r="K34" s="21">
        <f>CommDist!M37+CommResid!M37+CommLPG!M37</f>
        <v>2.6701637138339476</v>
      </c>
      <c r="L34" s="21">
        <f>CommDist!N37+CommResid!N37+CommLPG!N37</f>
        <v>2.4469750735061346</v>
      </c>
    </row>
    <row r="35" spans="1:12" ht="12.75">
      <c r="A35">
        <v>63</v>
      </c>
      <c r="B35" t="s">
        <v>79</v>
      </c>
      <c r="C35" s="11">
        <v>3218</v>
      </c>
      <c r="D35" s="9">
        <f t="shared" si="0"/>
        <v>0.00034389409515243977</v>
      </c>
      <c r="F35" s="21">
        <f>CommDist!H38+CommResid!H38+CommLPG!H38</f>
        <v>0.5774416539745736</v>
      </c>
      <c r="G35" s="21">
        <f>CommDist!I38+CommResid!I38+CommLPG!I38</f>
        <v>1.6225869182705868</v>
      </c>
      <c r="H35" s="21">
        <f>CommDist!J38+CommResid!J38+CommLPG!J38</f>
        <v>0.3602322187516326</v>
      </c>
      <c r="I35" s="21">
        <f>CommDist!K38+CommResid!K38+CommLPG!K38</f>
        <v>0.12468377810708206</v>
      </c>
      <c r="J35" s="21">
        <f>CommDist!L38+CommResid!L38+CommLPG!L38</f>
        <v>0.10495707484068434</v>
      </c>
      <c r="K35" s="21">
        <f>CommDist!M38+CommResid!M38+CommLPG!M38</f>
        <v>0.12689902574311263</v>
      </c>
      <c r="L35" s="21">
        <f>CommDist!N38+CommResid!N38+CommLPG!N38</f>
        <v>0.11629202780220257</v>
      </c>
    </row>
    <row r="36" spans="1:12" ht="12.75">
      <c r="A36">
        <v>65</v>
      </c>
      <c r="B36" t="s">
        <v>80</v>
      </c>
      <c r="C36" s="11">
        <v>260101</v>
      </c>
      <c r="D36" s="9">
        <f aca="true" t="shared" si="1" ref="D36:D61">C36/$C$62</f>
        <v>0.027795897465271825</v>
      </c>
      <c r="F36" s="21">
        <f>CommDist!H39+CommResid!H39+CommLPG!H39</f>
        <v>46.672825245631</v>
      </c>
      <c r="G36" s="21">
        <f>CommDist!I39+CommResid!I39+CommLPG!I39</f>
        <v>131.1486886355183</v>
      </c>
      <c r="H36" s="21">
        <f>CommDist!J39+CommResid!J39+CommLPG!J39</f>
        <v>29.11645752937178</v>
      </c>
      <c r="I36" s="21">
        <f>CommDist!K39+CommResid!K39+CommLPG!K39</f>
        <v>10.077804651780655</v>
      </c>
      <c r="J36" s="21">
        <f>CommDist!L39+CommResid!L39+CommLPG!L39</f>
        <v>8.483356160079813</v>
      </c>
      <c r="K36" s="21">
        <f>CommDist!M39+CommResid!M39+CommLPG!M39</f>
        <v>10.256856275577793</v>
      </c>
      <c r="L36" s="21">
        <f>CommDist!N39+CommResid!N39+CommLPG!N39</f>
        <v>9.399525395705622</v>
      </c>
    </row>
    <row r="37" spans="1:12" ht="12.75">
      <c r="A37">
        <v>67</v>
      </c>
      <c r="B37" t="s">
        <v>81</v>
      </c>
      <c r="C37" s="11">
        <v>331967</v>
      </c>
      <c r="D37" s="9">
        <f t="shared" si="1"/>
        <v>0.035475913948250455</v>
      </c>
      <c r="F37" s="21">
        <f>CommDist!H40+CommResid!H40+CommLPG!H40</f>
        <v>59.56854367463556</v>
      </c>
      <c r="G37" s="21">
        <f>CommDist!I40+CommResid!I40+CommLPG!I40</f>
        <v>167.3851185511286</v>
      </c>
      <c r="H37" s="21">
        <f>CommDist!J40+CommResid!J40+CommLPG!J40</f>
        <v>37.16134523378596</v>
      </c>
      <c r="I37" s="21">
        <f>CommDist!K40+CommResid!K40+CommLPG!K40</f>
        <v>12.862305707543104</v>
      </c>
      <c r="J37" s="21">
        <f>CommDist!L40+CommResid!L40+CommLPG!L40</f>
        <v>10.82731052319374</v>
      </c>
      <c r="K37" s="21">
        <f>CommDist!M40+CommResid!M40+CommLPG!M40</f>
        <v>13.090829359497784</v>
      </c>
      <c r="L37" s="21">
        <f>CommDist!N40+CommResid!N40+CommLPG!N40</f>
        <v>11.996617648668048</v>
      </c>
    </row>
    <row r="38" spans="1:12" ht="12.75">
      <c r="A38">
        <v>69</v>
      </c>
      <c r="B38" t="s">
        <v>82</v>
      </c>
      <c r="C38" s="11">
        <v>6251</v>
      </c>
      <c r="D38" s="9">
        <f t="shared" si="1"/>
        <v>0.0006680180201360786</v>
      </c>
      <c r="F38" s="21">
        <f>CommDist!H41+CommResid!H41+CommLPG!H41</f>
        <v>1.121686693286221</v>
      </c>
      <c r="G38" s="21">
        <f>CommDist!I41+CommResid!I41+CommLPG!I41</f>
        <v>3.151892736516295</v>
      </c>
      <c r="H38" s="21">
        <f>CommDist!J41+CommResid!J41+CommLPG!J41</f>
        <v>0.6997550029261825</v>
      </c>
      <c r="I38" s="21">
        <f>CommDist!K41+CommResid!K41+CommLPG!K41</f>
        <v>0.2421995950737632</v>
      </c>
      <c r="J38" s="21">
        <f>CommDist!L41+CommResid!L41+CommLPG!L41</f>
        <v>0.20388025942483462</v>
      </c>
      <c r="K38" s="21">
        <f>CommDist!M41+CommResid!M41+CommLPG!M41</f>
        <v>0.24650273770049627</v>
      </c>
      <c r="L38" s="21">
        <f>CommDist!N41+CommResid!N41+CommLPG!N41</f>
        <v>0.22589852883516726</v>
      </c>
    </row>
    <row r="39" spans="1:12" ht="12.75">
      <c r="A39">
        <v>71</v>
      </c>
      <c r="B39" t="s">
        <v>83</v>
      </c>
      <c r="C39" s="11">
        <v>310056</v>
      </c>
      <c r="D39" s="9">
        <f t="shared" si="1"/>
        <v>0.033134377739771556</v>
      </c>
      <c r="F39" s="21">
        <f>CommDist!H42+CommResid!H42+CommLPG!H42</f>
        <v>55.636808410422745</v>
      </c>
      <c r="G39" s="21">
        <f>CommDist!I42+CommResid!I42+CommLPG!I42</f>
        <v>156.33710675304695</v>
      </c>
      <c r="H39" s="21">
        <f>CommDist!J42+CommResid!J42+CommLPG!J42</f>
        <v>34.70856457963213</v>
      </c>
      <c r="I39" s="21">
        <f>CommDist!K42+CommResid!K42+CommLPG!K42</f>
        <v>12.013347888368378</v>
      </c>
      <c r="J39" s="21">
        <f>CommDist!L42+CommResid!L42+CommLPG!L42</f>
        <v>10.11266960745905</v>
      </c>
      <c r="K39" s="21">
        <f>CommDist!M42+CommResid!M42+CommLPG!M42</f>
        <v>12.226788168367476</v>
      </c>
      <c r="L39" s="21">
        <f>CommDist!N42+CommResid!N42+CommLPG!N42</f>
        <v>11.20479831331253</v>
      </c>
    </row>
    <row r="40" spans="1:12" ht="12.75">
      <c r="A40">
        <v>73</v>
      </c>
      <c r="B40" t="s">
        <v>84</v>
      </c>
      <c r="C40" s="11">
        <v>806152</v>
      </c>
      <c r="D40" s="9">
        <f t="shared" si="1"/>
        <v>0.0861500660644281</v>
      </c>
      <c r="F40" s="21">
        <f>CommDist!H43+CommResid!H43+CommLPG!H43</f>
        <v>144.6568502905253</v>
      </c>
      <c r="G40" s="21">
        <f>CommDist!I43+CommResid!I43+CommLPG!I43</f>
        <v>406.4797045797607</v>
      </c>
      <c r="H40" s="21">
        <f>CommDist!J43+CommResid!J43+CommLPG!J43</f>
        <v>90.24298434153702</v>
      </c>
      <c r="I40" s="21">
        <f>CommDist!K43+CommResid!K43+CommLPG!K43</f>
        <v>31.234952482467502</v>
      </c>
      <c r="J40" s="21">
        <f>CommDist!L43+CommResid!L43+CommLPG!L43</f>
        <v>26.293149719380782</v>
      </c>
      <c r="K40" s="21">
        <f>CommDist!M43+CommResid!M43+CommLPG!M43</f>
        <v>31.78990161617829</v>
      </c>
      <c r="L40" s="21">
        <f>CommDist!N43+CommResid!N43+CommLPG!N43</f>
        <v>29.132706897700807</v>
      </c>
    </row>
    <row r="41" spans="1:12" ht="12.75">
      <c r="A41">
        <v>75</v>
      </c>
      <c r="B41" t="s">
        <v>85</v>
      </c>
      <c r="C41" s="11">
        <v>465946</v>
      </c>
      <c r="D41" s="9">
        <f t="shared" si="1"/>
        <v>0.04979368491606548</v>
      </c>
      <c r="F41" s="21">
        <f>CommDist!H44+CommResid!H44+CommLPG!H44</f>
        <v>83.60989089584731</v>
      </c>
      <c r="G41" s="21">
        <f>CommDist!I44+CommResid!I44+CommLPG!I44</f>
        <v>234.94029963347012</v>
      </c>
      <c r="H41" s="21">
        <f>CommDist!J44+CommResid!J44+CommLPG!J44</f>
        <v>52.159341640288446</v>
      </c>
      <c r="I41" s="21">
        <f>CommDist!K44+CommResid!K44+CommLPG!K44</f>
        <v>18.05342065689325</v>
      </c>
      <c r="J41" s="21">
        <f>CommDist!L44+CommResid!L44+CommLPG!L44</f>
        <v>15.197119078221723</v>
      </c>
      <c r="K41" s="21">
        <f>CommDist!M44+CommResid!M44+CommLPG!M44</f>
        <v>18.37417447137985</v>
      </c>
      <c r="L41" s="21">
        <f>CommDist!N44+CommResid!N44+CommLPG!N44</f>
        <v>16.838348410915188</v>
      </c>
    </row>
    <row r="42" spans="1:12" ht="12.75">
      <c r="A42">
        <v>77</v>
      </c>
      <c r="B42" t="s">
        <v>86</v>
      </c>
      <c r="C42" s="11">
        <v>104407</v>
      </c>
      <c r="D42" s="9">
        <f t="shared" si="1"/>
        <v>0.011157535982778365</v>
      </c>
      <c r="F42" s="21">
        <f>CommDist!H45+CommResid!H45+CommLPG!H45</f>
        <v>18.734913227633097</v>
      </c>
      <c r="G42" s="21">
        <f>CommDist!I45+CommResid!I45+CommLPG!I45</f>
        <v>52.64432329890527</v>
      </c>
      <c r="H42" s="21">
        <f>CommDist!J45+CommResid!J45+CommLPG!J45</f>
        <v>11.687621275078218</v>
      </c>
      <c r="I42" s="21">
        <f>CommDist!K45+CommResid!K45+CommLPG!K45</f>
        <v>4.045326047491025</v>
      </c>
      <c r="J42" s="21">
        <f>CommDist!L45+CommResid!L45+CommLPG!L45</f>
        <v>3.4052993514267653</v>
      </c>
      <c r="K42" s="21">
        <f>CommDist!M45+CommResid!M45+CommLPG!M45</f>
        <v>4.117199061765433</v>
      </c>
      <c r="L42" s="21">
        <f>CommDist!N45+CommResid!N45+CommLPG!N45</f>
        <v>3.7730583426801005</v>
      </c>
    </row>
    <row r="43" spans="1:12" ht="12.75">
      <c r="A43">
        <v>79</v>
      </c>
      <c r="B43" t="s">
        <v>87</v>
      </c>
      <c r="C43" s="11">
        <v>56300</v>
      </c>
      <c r="D43" s="9">
        <f t="shared" si="1"/>
        <v>0.0060165436783972525</v>
      </c>
      <c r="F43" s="21">
        <f>CommDist!H46+CommResid!H46+CommLPG!H46</f>
        <v>10.102537327149935</v>
      </c>
      <c r="G43" s="21">
        <f>CommDist!I46+CommResid!I46+CommLPG!I46</f>
        <v>28.38770773730082</v>
      </c>
      <c r="H43" s="21">
        <f>CommDist!J46+CommResid!J46+CommLPG!J46</f>
        <v>6.302384684809483</v>
      </c>
      <c r="I43" s="21">
        <f>CommDist!K46+CommResid!K46+CommLPG!K46</f>
        <v>2.1813849308355255</v>
      </c>
      <c r="J43" s="21">
        <f>CommDist!L46+CommResid!L46+CommLPG!L46</f>
        <v>1.8362595753668516</v>
      </c>
      <c r="K43" s="21">
        <f>CommDist!M46+CommResid!M46+CommLPG!M46</f>
        <v>2.220141438575898</v>
      </c>
      <c r="L43" s="21">
        <f>CommDist!N46+CommResid!N46+CommLPG!N46</f>
        <v>2.0345684168004987</v>
      </c>
    </row>
    <row r="44" spans="1:12" ht="12.75">
      <c r="A44">
        <v>81</v>
      </c>
      <c r="B44" t="s">
        <v>88</v>
      </c>
      <c r="C44" s="11">
        <v>261403</v>
      </c>
      <c r="D44" s="9">
        <f t="shared" si="1"/>
        <v>0.027935036716946304</v>
      </c>
      <c r="F44" s="21">
        <f>CommDist!H47+CommResid!H47+CommLPG!H47</f>
        <v>46.90645763639386</v>
      </c>
      <c r="G44" s="21">
        <f>CommDist!I47+CommResid!I47+CommLPG!I47</f>
        <v>131.8051858908285</v>
      </c>
      <c r="H44" s="21">
        <f>CommDist!J47+CommResid!J47+CommLPG!J47</f>
        <v>29.2622071716386</v>
      </c>
      <c r="I44" s="21">
        <f>CommDist!K47+CommResid!K47+CommLPG!K47</f>
        <v>10.128251599914721</v>
      </c>
      <c r="J44" s="21">
        <f>CommDist!L47+CommResid!L47+CommLPG!L47</f>
        <v>8.525821701236607</v>
      </c>
      <c r="K44" s="21">
        <f>CommDist!M47+CommResid!M47+CommLPG!M47</f>
        <v>10.308199510977895</v>
      </c>
      <c r="L44" s="21">
        <f>CommDist!N47+CommResid!N47+CommLPG!N47</f>
        <v>9.44657704896804</v>
      </c>
    </row>
    <row r="45" spans="1:12" ht="12.75">
      <c r="A45">
        <v>83</v>
      </c>
      <c r="B45" t="s">
        <v>89</v>
      </c>
      <c r="C45" s="11">
        <v>106785</v>
      </c>
      <c r="D45" s="9">
        <f t="shared" si="1"/>
        <v>0.01141166281878598</v>
      </c>
      <c r="F45" s="21">
        <f>CommDist!H48+CommResid!H48+CommLPG!H48</f>
        <v>19.16162430692195</v>
      </c>
      <c r="G45" s="21">
        <f>CommDist!I48+CommResid!I48+CommLPG!I48</f>
        <v>53.84336360084668</v>
      </c>
      <c r="H45" s="21">
        <f>CommDist!J48+CommResid!J48+CommLPG!J48</f>
        <v>11.953821466560935</v>
      </c>
      <c r="I45" s="21">
        <f>CommDist!K48+CommResid!K48+CommLPG!K48</f>
        <v>4.137463407447098</v>
      </c>
      <c r="J45" s="21">
        <f>CommDist!L48+CommResid!L48+CommLPG!L48</f>
        <v>3.482859302940484</v>
      </c>
      <c r="K45" s="21">
        <f>CommDist!M48+CommResid!M48+CommLPG!M48</f>
        <v>4.210973419508478</v>
      </c>
      <c r="L45" s="21">
        <f>CommDist!N48+CommResid!N48+CommLPG!N48</f>
        <v>3.85899446515171</v>
      </c>
    </row>
    <row r="46" spans="1:12" ht="12.75">
      <c r="A46">
        <v>85</v>
      </c>
      <c r="B46" t="s">
        <v>90</v>
      </c>
      <c r="C46" s="11">
        <v>650685</v>
      </c>
      <c r="D46" s="9">
        <f t="shared" si="1"/>
        <v>0.06953596311506068</v>
      </c>
      <c r="F46" s="21">
        <f>CommDist!H49+CommResid!H49+CommLPG!H49</f>
        <v>116.7596714159246</v>
      </c>
      <c r="G46" s="21">
        <f>CommDist!I49+CommResid!I49+CommLPG!I49</f>
        <v>328.08979767398904</v>
      </c>
      <c r="H46" s="21">
        <f>CommDist!J49+CommResid!J49+CommLPG!J49</f>
        <v>72.83955912318397</v>
      </c>
      <c r="I46" s="21">
        <f>CommDist!K49+CommResid!K49+CommLPG!K49</f>
        <v>25.211269160225818</v>
      </c>
      <c r="J46" s="21">
        <f>CommDist!L49+CommResid!L49+CommLPG!L49</f>
        <v>21.222496657150614</v>
      </c>
      <c r="K46" s="21">
        <f>CommDist!M49+CommResid!M49+CommLPG!M49</f>
        <v>25.65919594955166</v>
      </c>
      <c r="L46" s="21">
        <f>CommDist!N49+CommResid!N49+CommLPG!N49</f>
        <v>23.514443166711054</v>
      </c>
    </row>
    <row r="47" spans="1:12" ht="12.75">
      <c r="A47">
        <v>87</v>
      </c>
      <c r="B47" t="s">
        <v>91</v>
      </c>
      <c r="C47" s="11">
        <v>59932</v>
      </c>
      <c r="D47" s="9">
        <f t="shared" si="1"/>
        <v>0.006404680208413928</v>
      </c>
      <c r="F47" s="21">
        <f>CommDist!H50+CommResid!H50+CommLPG!H50</f>
        <v>10.754267621505328</v>
      </c>
      <c r="G47" s="21">
        <f>CommDist!I50+CommResid!I50+CommLPG!I50</f>
        <v>30.219042630762214</v>
      </c>
      <c r="H47" s="21">
        <f>CommDist!J50+CommResid!J50+CommLPG!J50</f>
        <v>6.708961259857938</v>
      </c>
      <c r="I47" s="21">
        <f>CommDist!K50+CommResid!K50+CommLPG!K50</f>
        <v>2.3221094436027476</v>
      </c>
      <c r="J47" s="21">
        <f>CommDist!L50+CommResid!L50+CommLPG!L50</f>
        <v>1.9547195181329688</v>
      </c>
      <c r="K47" s="21">
        <f>CommDist!M50+CommResid!M50+CommLPG!M50</f>
        <v>2.3633661935476153</v>
      </c>
      <c r="L47" s="21">
        <f>CommDist!N50+CommResid!N50+CommLPG!N50</f>
        <v>2.1658215693727794</v>
      </c>
    </row>
    <row r="48" spans="1:12" ht="12.75">
      <c r="A48">
        <v>89</v>
      </c>
      <c r="B48" t="s">
        <v>92</v>
      </c>
      <c r="C48" s="11">
        <v>34943</v>
      </c>
      <c r="D48" s="9">
        <f t="shared" si="1"/>
        <v>0.003734211114640057</v>
      </c>
      <c r="F48" s="21">
        <f>CommDist!H51+CommResid!H51+CommLPG!H51</f>
        <v>6.270212465765545</v>
      </c>
      <c r="G48" s="21">
        <f>CommDist!I51+CommResid!I51+CommLPG!I51</f>
        <v>17.619035017131484</v>
      </c>
      <c r="H48" s="21">
        <f>CommDist!J51+CommResid!J51+CommLPG!J51</f>
        <v>3.9116203914972956</v>
      </c>
      <c r="I48" s="21">
        <f>CommDist!K51+CommResid!K51+CommLPG!K51</f>
        <v>1.3538922493461059</v>
      </c>
      <c r="J48" s="21">
        <f>CommDist!L51+CommResid!L51+CommLPG!L51</f>
        <v>1.139687714778755</v>
      </c>
      <c r="K48" s="21">
        <f>CommDist!M51+CommResid!M51+CommLPG!M51</f>
        <v>1.3779467546742028</v>
      </c>
      <c r="L48" s="21">
        <f>CommDist!N51+CommResid!N51+CommLPG!N51</f>
        <v>1.2627695237701568</v>
      </c>
    </row>
    <row r="49" spans="1:12" ht="12.75">
      <c r="A49">
        <v>91</v>
      </c>
      <c r="B49" t="s">
        <v>93</v>
      </c>
      <c r="C49" s="11">
        <v>279</v>
      </c>
      <c r="D49" s="9">
        <f t="shared" si="1"/>
        <v>2.981555393024571E-05</v>
      </c>
      <c r="F49" s="21">
        <f>CommDist!H52+CommResid!H52+CommLPG!H52</f>
        <v>0.050064083734899324</v>
      </c>
      <c r="G49" s="21">
        <f>CommDist!I52+CommResid!I52+CommLPG!I52</f>
        <v>0.1406779832807625</v>
      </c>
      <c r="H49" s="21">
        <f>CommDist!J52+CommResid!J52+CommLPG!J52</f>
        <v>0.03123206620003278</v>
      </c>
      <c r="I49" s="21">
        <f>CommDist!K52+CommResid!K52+CommLPG!K52</f>
        <v>0.010810060314442477</v>
      </c>
      <c r="J49" s="21">
        <f>CommDist!L52+CommResid!L52+CommLPG!L52</f>
        <v>0.009099758819313526</v>
      </c>
      <c r="K49" s="21">
        <f>CommDist!M52+CommResid!M52+CommLPG!M52</f>
        <v>0.011002121871450722</v>
      </c>
      <c r="L49" s="21">
        <f>CommDist!N52+CommResid!N52+CommLPG!N52</f>
        <v>0.010082497127661441</v>
      </c>
    </row>
    <row r="50" spans="1:12" ht="12.75">
      <c r="A50">
        <v>93</v>
      </c>
      <c r="B50" t="s">
        <v>94</v>
      </c>
      <c r="C50" s="11">
        <v>7120</v>
      </c>
      <c r="D50" s="9">
        <f t="shared" si="1"/>
        <v>0.0007608843870370948</v>
      </c>
      <c r="F50" s="21">
        <f>CommDist!H53+CommResid!H53+CommLPG!H53</f>
        <v>1.2776210616218036</v>
      </c>
      <c r="G50" s="21">
        <f>CommDist!I53+CommResid!I53+CommLPG!I53</f>
        <v>3.5900617955520753</v>
      </c>
      <c r="H50" s="21">
        <f>CommDist!J53+CommResid!J53+CommLPG!J53</f>
        <v>0.7970333739936681</v>
      </c>
      <c r="I50" s="21">
        <f>CommDist!K53+CommResid!K53+CommLPG!K53</f>
        <v>0.27586963956570054</v>
      </c>
      <c r="J50" s="21">
        <f>CommDist!L53+CommResid!L53+CommLPG!L53</f>
        <v>0.23222323581904056</v>
      </c>
      <c r="K50" s="21">
        <f>CommDist!M53+CommResid!M53+CommLPG!M53</f>
        <v>0.2807709954291367</v>
      </c>
      <c r="L50" s="21">
        <f>CommDist!N53+CommResid!N53+CommLPG!N53</f>
        <v>0.25730243565931704</v>
      </c>
    </row>
    <row r="51" spans="1:12" ht="12.75">
      <c r="A51">
        <v>95</v>
      </c>
      <c r="B51" t="s">
        <v>95</v>
      </c>
      <c r="C51" s="11">
        <v>67543</v>
      </c>
      <c r="D51" s="9">
        <f t="shared" si="1"/>
        <v>0.007218035695736868</v>
      </c>
      <c r="F51" s="21">
        <f>CommDist!H54+CommResid!H54+CommLPG!H54</f>
        <v>12.119994292854141</v>
      </c>
      <c r="G51" s="21">
        <f>CommDist!I54+CommResid!I54+CommLPG!I54</f>
        <v>34.05667750800194</v>
      </c>
      <c r="H51" s="21">
        <f>CommDist!J54+CommResid!J54+CommLPG!J54</f>
        <v>7.56095859264808</v>
      </c>
      <c r="I51" s="21">
        <f>CommDist!K54+CommResid!K54+CommLPG!K54</f>
        <v>2.617003239492431</v>
      </c>
      <c r="J51" s="21">
        <f>CommDist!L54+CommResid!L54+CommLPG!L54</f>
        <v>2.202957024849081</v>
      </c>
      <c r="K51" s="21">
        <f>CommDist!M54+CommResid!M54+CommLPG!M54</f>
        <v>2.6634993461053624</v>
      </c>
      <c r="L51" s="21">
        <f>CommDist!N54+CommResid!N54+CommLPG!N54</f>
        <v>2.440867754457479</v>
      </c>
    </row>
    <row r="52" spans="1:12" ht="12.75">
      <c r="A52">
        <v>97</v>
      </c>
      <c r="B52" t="s">
        <v>96</v>
      </c>
      <c r="C52" s="11">
        <v>116926</v>
      </c>
      <c r="D52" s="9">
        <f t="shared" si="1"/>
        <v>0.012495388741390358</v>
      </c>
      <c r="F52" s="21">
        <f>CommDist!H55+CommResid!H55+CommLPG!H55</f>
        <v>20.98133711393132</v>
      </c>
      <c r="G52" s="21">
        <f>CommDist!I55+CommResid!I55+CommLPG!I55</f>
        <v>58.9566805486969</v>
      </c>
      <c r="H52" s="21">
        <f>CommDist!J55+CommResid!J55+CommLPG!J55</f>
        <v>13.089034310053883</v>
      </c>
      <c r="I52" s="21">
        <f>CommDist!K55+CommResid!K55+CommLPG!K55</f>
        <v>4.53038391514875</v>
      </c>
      <c r="J52" s="21">
        <f>CommDist!L55+CommResid!L55+CommLPG!L55</f>
        <v>3.8136143358675754</v>
      </c>
      <c r="K52" s="21">
        <f>CommDist!M55+CommResid!M55+CommLPG!M55</f>
        <v>4.610874917352141</v>
      </c>
      <c r="L52" s="21">
        <f>CommDist!N55+CommResid!N55+CommLPG!N55</f>
        <v>4.225469746053554</v>
      </c>
    </row>
    <row r="53" spans="1:12" ht="12.75">
      <c r="A53">
        <v>99</v>
      </c>
      <c r="B53" t="s">
        <v>97</v>
      </c>
      <c r="C53" s="11">
        <v>80524</v>
      </c>
      <c r="D53" s="9">
        <f t="shared" si="1"/>
        <v>0.008605260446878515</v>
      </c>
      <c r="F53" s="21">
        <f>CommDist!H56+CommResid!H56+CommLPG!H56</f>
        <v>14.44931999522951</v>
      </c>
      <c r="G53" s="21">
        <f>CommDist!I56+CommResid!I56+CommLPG!I56</f>
        <v>40.60198539677462</v>
      </c>
      <c r="H53" s="21">
        <f>CommDist!J56+CommResid!J56+CommLPG!J56</f>
        <v>9.014089242621647</v>
      </c>
      <c r="I53" s="21">
        <f>CommDist!K56+CommResid!K56+CommLPG!K56</f>
        <v>3.119961637133212</v>
      </c>
      <c r="J53" s="21">
        <f>CommDist!L56+CommResid!L56+CommLPG!L56</f>
        <v>2.626340427119722</v>
      </c>
      <c r="K53" s="21">
        <f>CommDist!M56+CommResid!M56+CommLPG!M56</f>
        <v>3.1753937690921075</v>
      </c>
      <c r="L53" s="21">
        <f>CommDist!N56+CommResid!N56+CommLPG!N56</f>
        <v>2.9099749057627595</v>
      </c>
    </row>
    <row r="54" spans="1:12" ht="12.75">
      <c r="A54">
        <v>101</v>
      </c>
      <c r="B54" t="s">
        <v>98</v>
      </c>
      <c r="C54" s="11">
        <v>12768</v>
      </c>
      <c r="D54" s="9">
        <f t="shared" si="1"/>
        <v>0.001364462339001352</v>
      </c>
      <c r="F54" s="21">
        <f>CommDist!H57+CommResid!H57+CommLPG!H57</f>
        <v>2.2911047352229197</v>
      </c>
      <c r="G54" s="21">
        <f>CommDist!I57+CommResid!I57+CommLPG!I57</f>
        <v>6.437908568203497</v>
      </c>
      <c r="H54" s="21">
        <f>CommDist!J57+CommResid!J57+CommLPG!J57</f>
        <v>1.429286814487522</v>
      </c>
      <c r="I54" s="21">
        <f>CommDist!K57+CommResid!K57+CommLPG!K57</f>
        <v>0.49470555589534615</v>
      </c>
      <c r="J54" s="21">
        <f>CommDist!L57+CommResid!L57+CommLPG!L57</f>
        <v>0.416436274569875</v>
      </c>
      <c r="K54" s="21">
        <f>CommDist!M57+CommResid!M57+CommLPG!M57</f>
        <v>0.5034949536010137</v>
      </c>
      <c r="L54" s="21">
        <f>CommDist!N57+CommResid!N57+CommLPG!N57</f>
        <v>0.4614097610250225</v>
      </c>
    </row>
    <row r="55" spans="1:12" ht="12.75">
      <c r="A55">
        <v>103</v>
      </c>
      <c r="B55" t="s">
        <v>99</v>
      </c>
      <c r="C55" s="11">
        <v>7500</v>
      </c>
      <c r="D55" s="9">
        <f t="shared" si="1"/>
        <v>0.0008014933852216588</v>
      </c>
      <c r="F55" s="21">
        <f>CommDist!H58+CommResid!H58+CommLPG!H58</f>
        <v>1.345808702551057</v>
      </c>
      <c r="G55" s="21">
        <f>CommDist!I58+CommResid!I58+CommLPG!I58</f>
        <v>3.781666217224798</v>
      </c>
      <c r="H55" s="21">
        <f>CommDist!J58+CommResid!J58+CommLPG!J58</f>
        <v>0.8395716720438919</v>
      </c>
      <c r="I55" s="21">
        <f>CommDist!K58+CommResid!K58+CommLPG!K58</f>
        <v>0.290593019205443</v>
      </c>
      <c r="J55" s="21">
        <f>CommDist!L58+CommResid!L58+CommLPG!L58</f>
        <v>0.2446171725621916</v>
      </c>
      <c r="K55" s="21">
        <f>CommDist!M58+CommResid!M58+CommLPG!M58</f>
        <v>0.29575596428630974</v>
      </c>
      <c r="L55" s="21">
        <f>CommDist!N58+CommResid!N58+CommLPG!N58</f>
        <v>0.27103486902315704</v>
      </c>
    </row>
    <row r="56" spans="1:12" ht="12.75">
      <c r="A56">
        <v>105</v>
      </c>
      <c r="B56" t="s">
        <v>100</v>
      </c>
      <c r="C56" s="11">
        <v>1143</v>
      </c>
      <c r="D56" s="9">
        <f t="shared" si="1"/>
        <v>0.0001221475919077808</v>
      </c>
      <c r="F56" s="21">
        <f>CommDist!H59+CommResid!H59+CommLPG!H59</f>
        <v>0.2051012462687811</v>
      </c>
      <c r="G56" s="21">
        <f>CommDist!I59+CommResid!I59+CommLPG!I59</f>
        <v>0.5763259315050593</v>
      </c>
      <c r="H56" s="21">
        <f>CommDist!J59+CommResid!J59+CommLPG!J59</f>
        <v>0.12795072281948913</v>
      </c>
      <c r="I56" s="21">
        <f>CommDist!K59+CommResid!K59+CommLPG!K59</f>
        <v>0.04428637612690951</v>
      </c>
      <c r="J56" s="21">
        <f>CommDist!L59+CommResid!L59+CommLPG!L59</f>
        <v>0.037279657098478004</v>
      </c>
      <c r="K56" s="21">
        <f>CommDist!M59+CommResid!M59+CommLPG!M59</f>
        <v>0.04507320895723361</v>
      </c>
      <c r="L56" s="21">
        <f>CommDist!N59+CommResid!N59+CommLPG!N59</f>
        <v>0.04130571403912913</v>
      </c>
    </row>
    <row r="57" spans="1:12" ht="12.75">
      <c r="A57">
        <v>107</v>
      </c>
      <c r="B57" t="s">
        <v>101</v>
      </c>
      <c r="C57" s="11">
        <v>50797</v>
      </c>
      <c r="D57" s="9">
        <f t="shared" si="1"/>
        <v>0.005428461265213947</v>
      </c>
      <c r="F57" s="21">
        <f>CommDist!H60+CommResid!H60+CommLPG!H60</f>
        <v>9.11507262179814</v>
      </c>
      <c r="G57" s="21">
        <f>CommDist!I60+CommResid!I60+CommLPG!I60</f>
        <v>25.61297317818241</v>
      </c>
      <c r="H57" s="21">
        <f>CommDist!J60+CommResid!J60+CommLPG!J60</f>
        <v>5.6863629633084765</v>
      </c>
      <c r="I57" s="21">
        <f>CommDist!K60+CommResid!K60+CommLPG!K60</f>
        <v>1.9681671462105181</v>
      </c>
      <c r="J57" s="21">
        <f>CommDist!L60+CommResid!L60+CommLPG!L60</f>
        <v>1.6567758019522194</v>
      </c>
      <c r="K57" s="21">
        <f>CommDist!M60+CommResid!M60+CommLPG!M60</f>
        <v>2.00313542904689</v>
      </c>
      <c r="L57" s="21">
        <f>CommDist!N60+CommResid!N60+CommLPG!N60</f>
        <v>1.8357010989025742</v>
      </c>
    </row>
    <row r="58" spans="1:12" ht="12.75">
      <c r="A58">
        <v>109</v>
      </c>
      <c r="B58" t="s">
        <v>102</v>
      </c>
      <c r="C58" s="11">
        <v>9782</v>
      </c>
      <c r="D58" s="9">
        <f t="shared" si="1"/>
        <v>0.0010453611058984357</v>
      </c>
      <c r="F58" s="21">
        <f>CommDist!H61+CommResid!H61+CommLPG!H61</f>
        <v>1.755293430447259</v>
      </c>
      <c r="G58" s="21">
        <f>CommDist!I61+CommResid!I61+CommLPG!I61</f>
        <v>4.932301191585731</v>
      </c>
      <c r="H58" s="21">
        <f>CommDist!J61+CommResid!J61+CommLPG!J61</f>
        <v>1.095025346124447</v>
      </c>
      <c r="I58" s="21">
        <f>CommDist!K61+CommResid!K61+CommLPG!K61</f>
        <v>0.3790107885156858</v>
      </c>
      <c r="J58" s="21">
        <f>CommDist!L61+CommResid!L61+CommLPG!L61</f>
        <v>0.3190460242671144</v>
      </c>
      <c r="K58" s="21">
        <f>CommDist!M61+CommResid!M61+CommLPG!M61</f>
        <v>0.385744645686491</v>
      </c>
      <c r="L58" s="21">
        <f>CommDist!N61+CommResid!N61+CommLPG!N61</f>
        <v>0.35350174517126964</v>
      </c>
    </row>
    <row r="59" spans="1:12" ht="12.75">
      <c r="A59">
        <v>111</v>
      </c>
      <c r="B59" t="s">
        <v>103</v>
      </c>
      <c r="C59" s="11">
        <v>171557</v>
      </c>
      <c r="D59" s="9">
        <f t="shared" si="1"/>
        <v>0.018333573425129618</v>
      </c>
      <c r="F59" s="21">
        <f>CommDist!H62+CommResid!H62+CommLPG!H62</f>
        <v>30.78438714447356</v>
      </c>
      <c r="G59" s="21">
        <f>CommDist!I62+CommResid!I62+CommLPG!I62</f>
        <v>86.50284149712463</v>
      </c>
      <c r="H59" s="21">
        <f>CommDist!J62+CommResid!J62+CommLPG!J62</f>
        <v>19.2045863121112</v>
      </c>
      <c r="I59" s="21">
        <f>CommDist!K62+CommResid!K62+CommLPG!K62</f>
        <v>6.647102212777091</v>
      </c>
      <c r="J59" s="21">
        <f>CommDist!L62+CommResid!L62+CommLPG!L62</f>
        <v>5.595438436433588</v>
      </c>
      <c r="K59" s="21">
        <f>CommDist!M62+CommResid!M62+CommLPG!M62</f>
        <v>6.765200795342192</v>
      </c>
      <c r="L59" s="21">
        <f>CommDist!N62+CommResid!N62+CommLPG!N62</f>
        <v>6.199723870000766</v>
      </c>
    </row>
    <row r="60" spans="1:12" ht="12.75">
      <c r="A60">
        <v>113</v>
      </c>
      <c r="B60" t="s">
        <v>104</v>
      </c>
      <c r="C60" s="11">
        <v>41530</v>
      </c>
      <c r="D60" s="9">
        <f t="shared" si="1"/>
        <v>0.0044381360384340655</v>
      </c>
      <c r="F60" s="21">
        <f>CommDist!H63+CommResid!H63+CommLPG!H63</f>
        <v>7.452191388926053</v>
      </c>
      <c r="G60" s="21">
        <f>CommDist!I63+CommResid!I63+CommLPG!I63</f>
        <v>20.94034640017945</v>
      </c>
      <c r="H60" s="21">
        <f>CommDist!J63+CommResid!J63+CommLPG!J63</f>
        <v>4.648988205331045</v>
      </c>
      <c r="I60" s="21">
        <f>CommDist!K63+CommResid!K63+CommLPG!K63</f>
        <v>1.6091104116802728</v>
      </c>
      <c r="J60" s="21">
        <f>CommDist!L63+CommResid!L63+CommLPG!L63</f>
        <v>1.3545268235343755</v>
      </c>
      <c r="K60" s="21">
        <f>CommDist!M63+CommResid!M63+CommLPG!M63</f>
        <v>1.6376993595747258</v>
      </c>
      <c r="L60" s="21">
        <f>CommDist!N63+CommResid!N63+CommLPG!N63</f>
        <v>1.5008104147375614</v>
      </c>
    </row>
    <row r="61" spans="1:12" ht="12.75">
      <c r="A61">
        <v>115</v>
      </c>
      <c r="B61" t="s">
        <v>105</v>
      </c>
      <c r="C61" s="11">
        <v>6650</v>
      </c>
      <c r="D61" s="9">
        <f t="shared" si="1"/>
        <v>0.0007106574682298708</v>
      </c>
      <c r="F61" s="21">
        <f>CommDist!H64+CommResid!H64+CommLPG!H64</f>
        <v>1.1932837162619374</v>
      </c>
      <c r="G61" s="21">
        <f>CommDist!I64+CommResid!I64+CommLPG!I64</f>
        <v>3.3530773792726545</v>
      </c>
      <c r="H61" s="21">
        <f>CommDist!J64+CommResid!J64+CommLPG!J64</f>
        <v>0.7444202158789175</v>
      </c>
      <c r="I61" s="21">
        <f>CommDist!K64+CommResid!K64+CommLPG!K64</f>
        <v>0.25765914369549275</v>
      </c>
      <c r="J61" s="21">
        <f>CommDist!L64+CommResid!L64+CommLPG!L64</f>
        <v>0.2168938930051432</v>
      </c>
      <c r="K61" s="21">
        <f>CommDist!M64+CommResid!M64+CommLPG!M64</f>
        <v>0.26223695500052796</v>
      </c>
      <c r="L61" s="21">
        <f>CommDist!N64+CommResid!N64+CommLPG!N64</f>
        <v>0.2403175838671992</v>
      </c>
    </row>
    <row r="62" spans="3:12" ht="12.75">
      <c r="C62" s="17">
        <f>SUM(C4:C61)</f>
        <v>9357532</v>
      </c>
      <c r="D62">
        <f>SUM(D4:D61)</f>
        <v>0.9999999999999998</v>
      </c>
      <c r="F62" s="17">
        <f aca="true" t="shared" si="2" ref="F62:L62">SUM(F4:F61)</f>
        <v>1679.1263999999999</v>
      </c>
      <c r="G62" s="17">
        <f t="shared" si="2"/>
        <v>4718.275018800001</v>
      </c>
      <c r="H62" s="17">
        <f t="shared" si="2"/>
        <v>1047.50917165923</v>
      </c>
      <c r="I62" s="17">
        <f t="shared" si="2"/>
        <v>362.5644634922064</v>
      </c>
      <c r="J62" s="17">
        <f t="shared" si="2"/>
        <v>305.20173600003056</v>
      </c>
      <c r="K62" s="17">
        <f t="shared" si="2"/>
        <v>369.00612000000007</v>
      </c>
      <c r="L62" s="17">
        <f t="shared" si="2"/>
        <v>338.16232799999995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2" max="2" width="17.57421875" style="0" bestFit="1" customWidth="1"/>
    <col min="3" max="3" width="6.140625" style="0" bestFit="1" customWidth="1"/>
    <col min="4" max="4" width="11.7109375" style="0" bestFit="1" customWidth="1"/>
    <col min="5" max="5" width="20.00390625" style="0" customWidth="1"/>
    <col min="6" max="6" width="19.57421875" style="0" customWidth="1"/>
    <col min="7" max="7" width="9.28125" style="0" bestFit="1" customWidth="1"/>
    <col min="8" max="8" width="6.57421875" style="0" customWidth="1"/>
    <col min="9" max="9" width="8.7109375" style="0" bestFit="1" customWidth="1"/>
    <col min="10" max="10" width="7.7109375" style="0" bestFit="1" customWidth="1"/>
    <col min="11" max="14" width="6.7109375" style="0" bestFit="1" customWidth="1"/>
  </cols>
  <sheetData>
    <row r="1" ht="12.75">
      <c r="A1" t="s">
        <v>171</v>
      </c>
    </row>
    <row r="2" ht="12.75">
      <c r="H2" t="s">
        <v>29</v>
      </c>
    </row>
    <row r="3" spans="5:14" ht="12.75">
      <c r="E3" t="s">
        <v>31</v>
      </c>
      <c r="F3" t="s">
        <v>49</v>
      </c>
      <c r="G3" t="s">
        <v>50</v>
      </c>
      <c r="H3" t="s">
        <v>16</v>
      </c>
      <c r="I3" t="s">
        <v>1</v>
      </c>
      <c r="J3" t="s">
        <v>2</v>
      </c>
      <c r="K3" t="s">
        <v>3</v>
      </c>
      <c r="L3" t="s">
        <v>4</v>
      </c>
      <c r="M3" t="s">
        <v>30</v>
      </c>
      <c r="N3" t="s">
        <v>6</v>
      </c>
    </row>
    <row r="4" spans="5:14" ht="12.75">
      <c r="E4" t="str">
        <f>StateLiquidFuels!A55</f>
        <v>Industrial Stationary IC Engines - Diesel</v>
      </c>
      <c r="F4" t="str">
        <f>StateLiquidFuels!B55</f>
        <v>050-040-1200-0000 </v>
      </c>
      <c r="G4">
        <f>StateLiquidFuels!C55</f>
        <v>82099</v>
      </c>
      <c r="H4" s="8">
        <f>StateLiquidFuels!E55</f>
        <v>7.313797736220471</v>
      </c>
      <c r="I4" s="8">
        <f>StateLiquidFuels!F55</f>
        <v>113.27009827377344</v>
      </c>
      <c r="J4" s="8">
        <f>StateLiquidFuels!G55</f>
        <v>24.37932578740157</v>
      </c>
      <c r="K4" s="8">
        <f>StateLiquidFuels!H55</f>
        <v>9.189130489097515</v>
      </c>
      <c r="L4" s="8">
        <f>StateLiquidFuels!I55</f>
        <v>7.876397562083585</v>
      </c>
      <c r="M4" s="8">
        <f>StateLiquidFuels!J55</f>
        <v>7.876397562083585</v>
      </c>
      <c r="N4" s="8">
        <f>StateLiquidFuels!K55</f>
        <v>7.876397562083585</v>
      </c>
    </row>
    <row r="6" spans="1:7" ht="37.5" customHeight="1">
      <c r="A6" t="str">
        <f aca="true" t="shared" si="0" ref="A6:C7">E3</f>
        <v>By EIC Code</v>
      </c>
      <c r="B6" t="str">
        <f t="shared" si="0"/>
        <v>EIC</v>
      </c>
      <c r="C6" t="str">
        <f t="shared" si="0"/>
        <v>CES</v>
      </c>
      <c r="D6" t="str">
        <f>TotalCountyLiqFuelEmisInd!A3</f>
        <v>County FIPS</v>
      </c>
      <c r="E6" t="str">
        <f>TotalCountyLiqFuelEmisInd!B3</f>
        <v>Area Name</v>
      </c>
      <c r="F6" s="4" t="str">
        <f>TotalCountyLiqFuelEmisInd!C3</f>
        <v>Number of Employees for week including March 12, 1999</v>
      </c>
      <c r="G6" t="str">
        <f>TotalCountyLiqFuelEmisInd!D3</f>
        <v>Proportion</v>
      </c>
    </row>
    <row r="7" spans="1:14" ht="12.75">
      <c r="A7" t="str">
        <f t="shared" si="0"/>
        <v>Industrial Stationary IC Engines - Diesel</v>
      </c>
      <c r="B7" t="str">
        <f t="shared" si="0"/>
        <v>050-040-1200-0000 </v>
      </c>
      <c r="C7">
        <f t="shared" si="0"/>
        <v>82099</v>
      </c>
      <c r="D7">
        <f>TotalCountyLiqFuelEmisInd!A4</f>
        <v>1</v>
      </c>
      <c r="E7" t="str">
        <f>TotalCountyLiqFuelEmisInd!B4</f>
        <v>Alameda</v>
      </c>
      <c r="F7">
        <f>TotalCountyLiqFuelEmisInd!C4</f>
        <v>89281</v>
      </c>
      <c r="G7" s="7">
        <f>TotalCountyLiqFuelEmisInd!D4</f>
        <v>0.04982029071555042</v>
      </c>
      <c r="H7" s="8">
        <f>$G7*H$4</f>
        <v>0.3643755294532384</v>
      </c>
      <c r="I7" s="8">
        <f aca="true" t="shared" si="1" ref="I7:N7">$G7*I$4</f>
        <v>5.643149225378359</v>
      </c>
      <c r="J7" s="8">
        <f t="shared" si="1"/>
        <v>1.2145850981774613</v>
      </c>
      <c r="K7" s="8">
        <f t="shared" si="1"/>
        <v>0.4578051523899662</v>
      </c>
      <c r="L7" s="8">
        <f t="shared" si="1"/>
        <v>0.39240441633425677</v>
      </c>
      <c r="M7" s="8">
        <f t="shared" si="1"/>
        <v>0.39240441633425677</v>
      </c>
      <c r="N7" s="8">
        <f t="shared" si="1"/>
        <v>0.39240441633425677</v>
      </c>
    </row>
    <row r="8" spans="1:14" ht="12.75">
      <c r="A8" t="str">
        <f>E4</f>
        <v>Industrial Stationary IC Engines - Diesel</v>
      </c>
      <c r="B8" t="str">
        <f>F4</f>
        <v>050-040-1200-0000 </v>
      </c>
      <c r="C8">
        <f>G4</f>
        <v>82099</v>
      </c>
      <c r="D8">
        <f>TotalCountyLiqFuelEmisInd!A5</f>
        <v>3</v>
      </c>
      <c r="E8" t="str">
        <f>TotalCountyLiqFuelEmisInd!B5</f>
        <v>Alpine</v>
      </c>
      <c r="F8">
        <f>TotalCountyLiqFuelEmisInd!C5</f>
        <v>0</v>
      </c>
      <c r="G8" s="7">
        <f>TotalCountyLiqFuelEmisInd!D5</f>
        <v>0</v>
      </c>
      <c r="H8" s="8">
        <f aca="true" t="shared" si="2" ref="H8:N62">$G8*H$4</f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</row>
    <row r="9" spans="1:14" ht="12.75">
      <c r="A9" t="str">
        <f>A7</f>
        <v>Industrial Stationary IC Engines - Diesel</v>
      </c>
      <c r="B9" t="str">
        <f>B7</f>
        <v>050-040-1200-0000 </v>
      </c>
      <c r="C9">
        <f>C7</f>
        <v>82099</v>
      </c>
      <c r="D9">
        <f>TotalCountyLiqFuelEmisInd!A6</f>
        <v>5</v>
      </c>
      <c r="E9" t="str">
        <f>TotalCountyLiqFuelEmisInd!B6</f>
        <v>Amador</v>
      </c>
      <c r="F9">
        <f>TotalCountyLiqFuelEmisInd!C6</f>
        <v>857</v>
      </c>
      <c r="G9" s="7">
        <f>TotalCountyLiqFuelEmisInd!D6</f>
        <v>0.0004782203284374806</v>
      </c>
      <c r="H9" s="8">
        <f t="shared" si="2"/>
        <v>0.003497606755540656</v>
      </c>
      <c r="I9" s="8">
        <f t="shared" si="2"/>
        <v>0.05416806359862964</v>
      </c>
      <c r="J9" s="8">
        <f t="shared" si="2"/>
        <v>0.01165868918513552</v>
      </c>
      <c r="K9" s="8">
        <f t="shared" si="2"/>
        <v>0.004394429000551081</v>
      </c>
      <c r="L9" s="8">
        <f t="shared" si="2"/>
        <v>0.0037666534290437836</v>
      </c>
      <c r="M9" s="8">
        <f t="shared" si="2"/>
        <v>0.0037666534290437836</v>
      </c>
      <c r="N9" s="8">
        <f t="shared" si="2"/>
        <v>0.0037666534290437836</v>
      </c>
    </row>
    <row r="10" spans="1:14" ht="12.75">
      <c r="A10" t="str">
        <f aca="true" t="shared" si="3" ref="A10:A62">A9</f>
        <v>Industrial Stationary IC Engines - Diesel</v>
      </c>
      <c r="B10" t="str">
        <f aca="true" t="shared" si="4" ref="B10:C23">B9</f>
        <v>050-040-1200-0000 </v>
      </c>
      <c r="C10">
        <f t="shared" si="4"/>
        <v>82099</v>
      </c>
      <c r="D10">
        <f>TotalCountyLiqFuelEmisInd!A7</f>
        <v>7</v>
      </c>
      <c r="E10" t="str">
        <f>TotalCountyLiqFuelEmisInd!B7</f>
        <v>Butte</v>
      </c>
      <c r="F10">
        <f>TotalCountyLiqFuelEmisInd!C7</f>
        <v>4512</v>
      </c>
      <c r="G10" s="7">
        <f>TotalCountyLiqFuelEmisInd!D7</f>
        <v>0.0025177714374678096</v>
      </c>
      <c r="H10" s="8">
        <f t="shared" si="2"/>
        <v>0.018414471039672628</v>
      </c>
      <c r="I10" s="8">
        <f t="shared" si="2"/>
        <v>0.28518821815287865</v>
      </c>
      <c r="J10" s="8">
        <f t="shared" si="2"/>
        <v>0.06138157013224209</v>
      </c>
      <c r="K10" s="8">
        <f t="shared" si="2"/>
        <v>0.023136130280614328</v>
      </c>
      <c r="L10" s="8">
        <f t="shared" si="2"/>
        <v>0.01983096881195514</v>
      </c>
      <c r="M10" s="8">
        <f t="shared" si="2"/>
        <v>0.01983096881195514</v>
      </c>
      <c r="N10" s="8">
        <f t="shared" si="2"/>
        <v>0.01983096881195514</v>
      </c>
    </row>
    <row r="11" spans="1:14" ht="12.75">
      <c r="A11" t="str">
        <f t="shared" si="3"/>
        <v>Industrial Stationary IC Engines - Diesel</v>
      </c>
      <c r="B11" t="str">
        <f t="shared" si="4"/>
        <v>050-040-1200-0000 </v>
      </c>
      <c r="C11">
        <f t="shared" si="4"/>
        <v>82099</v>
      </c>
      <c r="D11">
        <f>TotalCountyLiqFuelEmisInd!A8</f>
        <v>9</v>
      </c>
      <c r="E11" t="str">
        <f>TotalCountyLiqFuelEmisInd!B8</f>
        <v>Calaveras</v>
      </c>
      <c r="F11">
        <f>TotalCountyLiqFuelEmisInd!C8</f>
        <v>468</v>
      </c>
      <c r="G11" s="7">
        <f>TotalCountyLiqFuelEmisInd!D8</f>
        <v>0.00026115182463096957</v>
      </c>
      <c r="H11" s="8">
        <f t="shared" si="2"/>
        <v>0.0019100116237958308</v>
      </c>
      <c r="I11" s="8">
        <f t="shared" si="2"/>
        <v>0.02958069284032517</v>
      </c>
      <c r="J11" s="8">
        <f t="shared" si="2"/>
        <v>0.006366705412652769</v>
      </c>
      <c r="K11" s="8">
        <f t="shared" si="2"/>
        <v>0.00239975819399989</v>
      </c>
      <c r="L11" s="8">
        <f t="shared" si="2"/>
        <v>0.002056935594857049</v>
      </c>
      <c r="M11" s="8">
        <f t="shared" si="2"/>
        <v>0.002056935594857049</v>
      </c>
      <c r="N11" s="8">
        <f t="shared" si="2"/>
        <v>0.002056935594857049</v>
      </c>
    </row>
    <row r="12" spans="1:14" ht="12.75">
      <c r="A12" t="str">
        <f t="shared" si="3"/>
        <v>Industrial Stationary IC Engines - Diesel</v>
      </c>
      <c r="B12" t="str">
        <f t="shared" si="4"/>
        <v>050-040-1200-0000 </v>
      </c>
      <c r="C12">
        <f t="shared" si="4"/>
        <v>82099</v>
      </c>
      <c r="D12">
        <f>TotalCountyLiqFuelEmisInd!A9</f>
        <v>11</v>
      </c>
      <c r="E12" t="str">
        <f>TotalCountyLiqFuelEmisInd!B9</f>
        <v>Colusa</v>
      </c>
      <c r="F12">
        <f>TotalCountyLiqFuelEmisInd!C9</f>
        <v>709</v>
      </c>
      <c r="G12" s="7">
        <f>TotalCountyLiqFuelEmisInd!D9</f>
        <v>0.000395633853981533</v>
      </c>
      <c r="H12" s="8">
        <f t="shared" si="2"/>
        <v>0.0028935859856223166</v>
      </c>
      <c r="I12" s="8">
        <f t="shared" si="2"/>
        <v>0.044813485520919974</v>
      </c>
      <c r="J12" s="8">
        <f t="shared" si="2"/>
        <v>0.009645286618741054</v>
      </c>
      <c r="K12" s="8">
        <f t="shared" si="2"/>
        <v>0.003635531110140859</v>
      </c>
      <c r="L12" s="8">
        <f t="shared" si="2"/>
        <v>0.0031161695229778795</v>
      </c>
      <c r="M12" s="8">
        <f t="shared" si="2"/>
        <v>0.0031161695229778795</v>
      </c>
      <c r="N12" s="8">
        <f t="shared" si="2"/>
        <v>0.0031161695229778795</v>
      </c>
    </row>
    <row r="13" spans="1:14" ht="12.75">
      <c r="A13" t="str">
        <f t="shared" si="3"/>
        <v>Industrial Stationary IC Engines - Diesel</v>
      </c>
      <c r="B13" t="str">
        <f t="shared" si="4"/>
        <v>050-040-1200-0000 </v>
      </c>
      <c r="C13">
        <f t="shared" si="4"/>
        <v>82099</v>
      </c>
      <c r="D13">
        <f>TotalCountyLiqFuelEmisInd!A10</f>
        <v>13</v>
      </c>
      <c r="E13" t="str">
        <f>TotalCountyLiqFuelEmisInd!B10</f>
        <v>Contra Costa</v>
      </c>
      <c r="F13">
        <f>TotalCountyLiqFuelEmisInd!C10</f>
        <v>18890</v>
      </c>
      <c r="G13" s="7">
        <f>TotalCountyLiqFuelEmisInd!D10</f>
        <v>0.010540935827519264</v>
      </c>
      <c r="H13" s="8">
        <f t="shared" si="2"/>
        <v>0.07709427259295566</v>
      </c>
      <c r="I13" s="8">
        <f t="shared" si="2"/>
        <v>1.1939728370806464</v>
      </c>
      <c r="J13" s="8">
        <f t="shared" si="2"/>
        <v>0.2569809086431855</v>
      </c>
      <c r="K13" s="8">
        <f t="shared" si="2"/>
        <v>0.09686203479627761</v>
      </c>
      <c r="L13" s="8">
        <f t="shared" si="2"/>
        <v>0.08302460125395225</v>
      </c>
      <c r="M13" s="8">
        <f t="shared" si="2"/>
        <v>0.08302460125395225</v>
      </c>
      <c r="N13" s="8">
        <f t="shared" si="2"/>
        <v>0.08302460125395225</v>
      </c>
    </row>
    <row r="14" spans="1:14" ht="12.75">
      <c r="A14" t="str">
        <f t="shared" si="3"/>
        <v>Industrial Stationary IC Engines - Diesel</v>
      </c>
      <c r="B14" t="str">
        <f t="shared" si="4"/>
        <v>050-040-1200-0000 </v>
      </c>
      <c r="C14">
        <f t="shared" si="4"/>
        <v>82099</v>
      </c>
      <c r="D14">
        <f>TotalCountyLiqFuelEmisInd!A11</f>
        <v>15</v>
      </c>
      <c r="E14" t="str">
        <f>TotalCountyLiqFuelEmisInd!B11</f>
        <v>Del Norte</v>
      </c>
      <c r="F14">
        <f>TotalCountyLiqFuelEmisInd!C11</f>
        <v>250</v>
      </c>
      <c r="G14" s="7">
        <f>TotalCountyLiqFuelEmisInd!D11</f>
        <v>0.0001395041798242359</v>
      </c>
      <c r="H14" s="8">
        <f t="shared" si="2"/>
        <v>0.00102030535459179</v>
      </c>
      <c r="I14" s="8">
        <f t="shared" si="2"/>
        <v>0.01580165215829336</v>
      </c>
      <c r="J14" s="8">
        <f t="shared" si="2"/>
        <v>0.0034010178486392996</v>
      </c>
      <c r="K14" s="8">
        <f t="shared" si="2"/>
        <v>0.0012819221121794285</v>
      </c>
      <c r="L14" s="8">
        <f t="shared" si="2"/>
        <v>0.0010987903818680815</v>
      </c>
      <c r="M14" s="8">
        <f t="shared" si="2"/>
        <v>0.0010987903818680815</v>
      </c>
      <c r="N14" s="8">
        <f t="shared" si="2"/>
        <v>0.0010987903818680815</v>
      </c>
    </row>
    <row r="15" spans="1:14" ht="12.75">
      <c r="A15" t="str">
        <f t="shared" si="3"/>
        <v>Industrial Stationary IC Engines - Diesel</v>
      </c>
      <c r="B15" t="str">
        <f t="shared" si="4"/>
        <v>050-040-1200-0000 </v>
      </c>
      <c r="C15">
        <f t="shared" si="4"/>
        <v>82099</v>
      </c>
      <c r="D15">
        <f>TotalCountyLiqFuelEmisInd!A12</f>
        <v>17</v>
      </c>
      <c r="E15" t="str">
        <f>TotalCountyLiqFuelEmisInd!B12</f>
        <v>El Dorado</v>
      </c>
      <c r="F15">
        <f>TotalCountyLiqFuelEmisInd!C12</f>
        <v>2042</v>
      </c>
      <c r="G15" s="7">
        <f>TotalCountyLiqFuelEmisInd!D12</f>
        <v>0.0011394701408043587</v>
      </c>
      <c r="H15" s="8">
        <f t="shared" si="2"/>
        <v>0.008333854136305741</v>
      </c>
      <c r="I15" s="8">
        <f t="shared" si="2"/>
        <v>0.12906789482894018</v>
      </c>
      <c r="J15" s="8">
        <f t="shared" si="2"/>
        <v>0.0277795137876858</v>
      </c>
      <c r="K15" s="8">
        <f t="shared" si="2"/>
        <v>0.010470739812281572</v>
      </c>
      <c r="L15" s="8">
        <f t="shared" si="2"/>
        <v>0.00897491983909849</v>
      </c>
      <c r="M15" s="8">
        <f t="shared" si="2"/>
        <v>0.00897491983909849</v>
      </c>
      <c r="N15" s="8">
        <f t="shared" si="2"/>
        <v>0.00897491983909849</v>
      </c>
    </row>
    <row r="16" spans="1:14" ht="12.75">
      <c r="A16" t="str">
        <f t="shared" si="3"/>
        <v>Industrial Stationary IC Engines - Diesel</v>
      </c>
      <c r="B16" t="str">
        <f t="shared" si="4"/>
        <v>050-040-1200-0000 </v>
      </c>
      <c r="C16">
        <f t="shared" si="4"/>
        <v>82099</v>
      </c>
      <c r="D16">
        <f>TotalCountyLiqFuelEmisInd!A13</f>
        <v>19</v>
      </c>
      <c r="E16" t="str">
        <f>TotalCountyLiqFuelEmisInd!B13</f>
        <v>Fresno</v>
      </c>
      <c r="F16">
        <f>TotalCountyLiqFuelEmisInd!C13</f>
        <v>26406</v>
      </c>
      <c r="G16" s="7">
        <f>TotalCountyLiqFuelEmisInd!D13</f>
        <v>0.014734989489755093</v>
      </c>
      <c r="H16" s="8">
        <f t="shared" si="2"/>
        <v>0.10776873277340324</v>
      </c>
      <c r="I16" s="8">
        <f t="shared" si="2"/>
        <v>1.669033707567578</v>
      </c>
      <c r="J16" s="8">
        <f t="shared" si="2"/>
        <v>0.35922910924467744</v>
      </c>
      <c r="K16" s="8">
        <f t="shared" si="2"/>
        <v>0.13540174117683995</v>
      </c>
      <c r="L16" s="8">
        <f t="shared" si="2"/>
        <v>0.11605863529443426</v>
      </c>
      <c r="M16" s="8">
        <f t="shared" si="2"/>
        <v>0.11605863529443426</v>
      </c>
      <c r="N16" s="8">
        <f t="shared" si="2"/>
        <v>0.11605863529443426</v>
      </c>
    </row>
    <row r="17" spans="1:14" ht="12.75">
      <c r="A17" t="str">
        <f t="shared" si="3"/>
        <v>Industrial Stationary IC Engines - Diesel</v>
      </c>
      <c r="B17" t="str">
        <f t="shared" si="4"/>
        <v>050-040-1200-0000 </v>
      </c>
      <c r="C17">
        <f t="shared" si="4"/>
        <v>82099</v>
      </c>
      <c r="D17">
        <f>TotalCountyLiqFuelEmisInd!A14</f>
        <v>21</v>
      </c>
      <c r="E17" t="str">
        <f>TotalCountyLiqFuelEmisInd!B14</f>
        <v>Glenn</v>
      </c>
      <c r="F17">
        <f>TotalCountyLiqFuelEmisInd!C14</f>
        <v>905</v>
      </c>
      <c r="G17" s="7">
        <f>TotalCountyLiqFuelEmisInd!D14</f>
        <v>0.0005050051309637339</v>
      </c>
      <c r="H17" s="8">
        <f t="shared" si="2"/>
        <v>0.0036935053836222795</v>
      </c>
      <c r="I17" s="8">
        <f t="shared" si="2"/>
        <v>0.05720198081302196</v>
      </c>
      <c r="J17" s="8">
        <f t="shared" si="2"/>
        <v>0.012311684612074264</v>
      </c>
      <c r="K17" s="8">
        <f t="shared" si="2"/>
        <v>0.00464055804608953</v>
      </c>
      <c r="L17" s="8">
        <f t="shared" si="2"/>
        <v>0.003977621182362455</v>
      </c>
      <c r="M17" s="8">
        <f t="shared" si="2"/>
        <v>0.003977621182362455</v>
      </c>
      <c r="N17" s="8">
        <f t="shared" si="2"/>
        <v>0.003977621182362455</v>
      </c>
    </row>
    <row r="18" spans="1:14" ht="12.75">
      <c r="A18" t="str">
        <f t="shared" si="3"/>
        <v>Industrial Stationary IC Engines - Diesel</v>
      </c>
      <c r="B18" t="str">
        <f t="shared" si="4"/>
        <v>050-040-1200-0000 </v>
      </c>
      <c r="C18">
        <f t="shared" si="4"/>
        <v>82099</v>
      </c>
      <c r="D18">
        <f>TotalCountyLiqFuelEmisInd!A15</f>
        <v>23</v>
      </c>
      <c r="E18" t="str">
        <f>TotalCountyLiqFuelEmisInd!B15</f>
        <v>Humboldt</v>
      </c>
      <c r="F18">
        <f>TotalCountyLiqFuelEmisInd!C15</f>
        <v>5262</v>
      </c>
      <c r="G18" s="7">
        <f>TotalCountyLiqFuelEmisInd!D15</f>
        <v>0.0029362839769405172</v>
      </c>
      <c r="H18" s="8">
        <f t="shared" si="2"/>
        <v>0.021475387103448</v>
      </c>
      <c r="I18" s="8">
        <f t="shared" si="2"/>
        <v>0.3325931746277587</v>
      </c>
      <c r="J18" s="8">
        <f t="shared" si="2"/>
        <v>0.07158462367815999</v>
      </c>
      <c r="K18" s="8">
        <f t="shared" si="2"/>
        <v>0.026981896617152612</v>
      </c>
      <c r="L18" s="8">
        <f t="shared" si="2"/>
        <v>0.023127339957559383</v>
      </c>
      <c r="M18" s="8">
        <f t="shared" si="2"/>
        <v>0.023127339957559383</v>
      </c>
      <c r="N18" s="8">
        <f t="shared" si="2"/>
        <v>0.023127339957559383</v>
      </c>
    </row>
    <row r="19" spans="1:14" ht="12.75">
      <c r="A19" t="str">
        <f t="shared" si="3"/>
        <v>Industrial Stationary IC Engines - Diesel</v>
      </c>
      <c r="B19" t="str">
        <f t="shared" si="4"/>
        <v>050-040-1200-0000 </v>
      </c>
      <c r="C19">
        <f t="shared" si="4"/>
        <v>82099</v>
      </c>
      <c r="D19">
        <f>TotalCountyLiqFuelEmisInd!A16</f>
        <v>25</v>
      </c>
      <c r="E19" t="str">
        <f>TotalCountyLiqFuelEmisInd!B16</f>
        <v>Imperial</v>
      </c>
      <c r="F19">
        <f>TotalCountyLiqFuelEmisInd!C16</f>
        <v>1506</v>
      </c>
      <c r="G19" s="7">
        <f>TotalCountyLiqFuelEmisInd!D16</f>
        <v>0.000840373179261197</v>
      </c>
      <c r="H19" s="8">
        <f t="shared" si="2"/>
        <v>0.006146319456060942</v>
      </c>
      <c r="I19" s="8">
        <f t="shared" si="2"/>
        <v>0.0951891526015592</v>
      </c>
      <c r="J19" s="8">
        <f t="shared" si="2"/>
        <v>0.02048773152020314</v>
      </c>
      <c r="K19" s="8">
        <f t="shared" si="2"/>
        <v>0.007722298803768877</v>
      </c>
      <c r="L19" s="8">
        <f t="shared" si="2"/>
        <v>0.006619113260373323</v>
      </c>
      <c r="M19" s="8">
        <f t="shared" si="2"/>
        <v>0.006619113260373323</v>
      </c>
      <c r="N19" s="8">
        <f t="shared" si="2"/>
        <v>0.006619113260373323</v>
      </c>
    </row>
    <row r="20" spans="1:14" ht="12.75">
      <c r="A20" t="str">
        <f t="shared" si="3"/>
        <v>Industrial Stationary IC Engines - Diesel</v>
      </c>
      <c r="B20" t="str">
        <f t="shared" si="4"/>
        <v>050-040-1200-0000 </v>
      </c>
      <c r="C20">
        <f t="shared" si="4"/>
        <v>82099</v>
      </c>
      <c r="D20">
        <f>TotalCountyLiqFuelEmisInd!A17</f>
        <v>27</v>
      </c>
      <c r="E20" t="str">
        <f>TotalCountyLiqFuelEmisInd!B17</f>
        <v>Inyo</v>
      </c>
      <c r="F20">
        <f>TotalCountyLiqFuelEmisInd!C17</f>
        <v>252</v>
      </c>
      <c r="G20" s="7">
        <f>TotalCountyLiqFuelEmisInd!D17</f>
        <v>0.00014062021326282978</v>
      </c>
      <c r="H20" s="8">
        <f t="shared" si="2"/>
        <v>0.0010284677974285244</v>
      </c>
      <c r="I20" s="8">
        <f t="shared" si="2"/>
        <v>0.01592806537555971</v>
      </c>
      <c r="J20" s="8">
        <f t="shared" si="2"/>
        <v>0.003428225991428414</v>
      </c>
      <c r="K20" s="8">
        <f t="shared" si="2"/>
        <v>0.001292177489076864</v>
      </c>
      <c r="L20" s="8">
        <f t="shared" si="2"/>
        <v>0.0011075807049230264</v>
      </c>
      <c r="M20" s="8">
        <f t="shared" si="2"/>
        <v>0.0011075807049230264</v>
      </c>
      <c r="N20" s="8">
        <f t="shared" si="2"/>
        <v>0.0011075807049230264</v>
      </c>
    </row>
    <row r="21" spans="1:14" ht="12.75">
      <c r="A21" t="str">
        <f t="shared" si="3"/>
        <v>Industrial Stationary IC Engines - Diesel</v>
      </c>
      <c r="B21" t="str">
        <f t="shared" si="4"/>
        <v>050-040-1200-0000 </v>
      </c>
      <c r="C21">
        <f t="shared" si="4"/>
        <v>82099</v>
      </c>
      <c r="D21">
        <f>TotalCountyLiqFuelEmisInd!A18</f>
        <v>29</v>
      </c>
      <c r="E21" t="str">
        <f>TotalCountyLiqFuelEmisInd!B18</f>
        <v>Kern</v>
      </c>
      <c r="F21">
        <f>TotalCountyLiqFuelEmisInd!C18</f>
        <v>13140</v>
      </c>
      <c r="G21" s="7">
        <f>TotalCountyLiqFuelEmisInd!D18</f>
        <v>0.007332339691561838</v>
      </c>
      <c r="H21" s="8">
        <f t="shared" si="2"/>
        <v>0.05362724943734448</v>
      </c>
      <c r="I21" s="8">
        <f t="shared" si="2"/>
        <v>0.8305348374398991</v>
      </c>
      <c r="J21" s="8">
        <f t="shared" si="2"/>
        <v>0.1787574981244816</v>
      </c>
      <c r="K21" s="8">
        <f t="shared" si="2"/>
        <v>0.06737782621615075</v>
      </c>
      <c r="L21" s="8">
        <f t="shared" si="2"/>
        <v>0.057752422470986366</v>
      </c>
      <c r="M21" s="8">
        <f t="shared" si="2"/>
        <v>0.057752422470986366</v>
      </c>
      <c r="N21" s="8">
        <f t="shared" si="2"/>
        <v>0.057752422470986366</v>
      </c>
    </row>
    <row r="22" spans="1:14" ht="12.75">
      <c r="A22" t="str">
        <f t="shared" si="3"/>
        <v>Industrial Stationary IC Engines - Diesel</v>
      </c>
      <c r="B22" t="str">
        <f t="shared" si="4"/>
        <v>050-040-1200-0000 </v>
      </c>
      <c r="C22">
        <f t="shared" si="4"/>
        <v>82099</v>
      </c>
      <c r="D22">
        <f>TotalCountyLiqFuelEmisInd!A19</f>
        <v>31</v>
      </c>
      <c r="E22" t="str">
        <f>TotalCountyLiqFuelEmisInd!B19</f>
        <v>Kings</v>
      </c>
      <c r="F22">
        <f>TotalCountyLiqFuelEmisInd!C19</f>
        <v>2948</v>
      </c>
      <c r="G22" s="7">
        <f>TotalCountyLiqFuelEmisInd!D19</f>
        <v>0.0016450332884873897</v>
      </c>
      <c r="H22" s="8">
        <f t="shared" si="2"/>
        <v>0.012031440741346388</v>
      </c>
      <c r="I22" s="8">
        <f t="shared" si="2"/>
        <v>0.18633308225059533</v>
      </c>
      <c r="J22" s="8">
        <f t="shared" si="2"/>
        <v>0.040104802471154624</v>
      </c>
      <c r="K22" s="8">
        <f t="shared" si="2"/>
        <v>0.015116425546819821</v>
      </c>
      <c r="L22" s="8">
        <f t="shared" si="2"/>
        <v>0.01295693618298842</v>
      </c>
      <c r="M22" s="8">
        <f t="shared" si="2"/>
        <v>0.01295693618298842</v>
      </c>
      <c r="N22" s="8">
        <f t="shared" si="2"/>
        <v>0.01295693618298842</v>
      </c>
    </row>
    <row r="23" spans="1:14" ht="12.75">
      <c r="A23" t="str">
        <f t="shared" si="3"/>
        <v>Industrial Stationary IC Engines - Diesel</v>
      </c>
      <c r="B23" t="str">
        <f t="shared" si="4"/>
        <v>050-040-1200-0000 </v>
      </c>
      <c r="C23">
        <f t="shared" si="4"/>
        <v>82099</v>
      </c>
      <c r="D23">
        <f>TotalCountyLiqFuelEmisInd!A20</f>
        <v>33</v>
      </c>
      <c r="E23" t="str">
        <f>TotalCountyLiqFuelEmisInd!B20</f>
        <v>Lake</v>
      </c>
      <c r="F23">
        <f>TotalCountyLiqFuelEmisInd!C20</f>
        <v>338</v>
      </c>
      <c r="G23" s="7">
        <f>TotalCountyLiqFuelEmisInd!D20</f>
        <v>0.00018860965112236692</v>
      </c>
      <c r="H23" s="8">
        <f t="shared" si="2"/>
        <v>0.0013794528394081</v>
      </c>
      <c r="I23" s="8">
        <f t="shared" si="2"/>
        <v>0.021363833718012624</v>
      </c>
      <c r="J23" s="8">
        <f t="shared" si="2"/>
        <v>0.004598176131360333</v>
      </c>
      <c r="K23" s="8">
        <f t="shared" si="2"/>
        <v>0.001733158695666587</v>
      </c>
      <c r="L23" s="8">
        <f t="shared" si="2"/>
        <v>0.0014855645962856463</v>
      </c>
      <c r="M23" s="8">
        <f t="shared" si="2"/>
        <v>0.0014855645962856463</v>
      </c>
      <c r="N23" s="8">
        <f t="shared" si="2"/>
        <v>0.0014855645962856463</v>
      </c>
    </row>
    <row r="24" spans="1:14" ht="12.75">
      <c r="A24" t="str">
        <f t="shared" si="3"/>
        <v>Industrial Stationary IC Engines - Diesel</v>
      </c>
      <c r="B24" t="str">
        <f aca="true" t="shared" si="5" ref="B24:B62">B23</f>
        <v>050-040-1200-0000 </v>
      </c>
      <c r="C24">
        <f aca="true" t="shared" si="6" ref="C24:C62">C23</f>
        <v>82099</v>
      </c>
      <c r="D24">
        <f>TotalCountyLiqFuelEmisInd!A21</f>
        <v>35</v>
      </c>
      <c r="E24" t="str">
        <f>TotalCountyLiqFuelEmisInd!B21</f>
        <v>Lassen</v>
      </c>
      <c r="F24">
        <f>TotalCountyLiqFuelEmisInd!C21</f>
        <v>325</v>
      </c>
      <c r="G24" s="7">
        <f>TotalCountyLiqFuelEmisInd!D21</f>
        <v>0.00018135543377150666</v>
      </c>
      <c r="H24" s="8">
        <f t="shared" si="2"/>
        <v>0.001326396960969327</v>
      </c>
      <c r="I24" s="8">
        <f t="shared" si="2"/>
        <v>0.02054214780578137</v>
      </c>
      <c r="J24" s="8">
        <f t="shared" si="2"/>
        <v>0.0044213232032310895</v>
      </c>
      <c r="K24" s="8">
        <f t="shared" si="2"/>
        <v>0.001666498745833257</v>
      </c>
      <c r="L24" s="8">
        <f t="shared" si="2"/>
        <v>0.001428427496428506</v>
      </c>
      <c r="M24" s="8">
        <f t="shared" si="2"/>
        <v>0.001428427496428506</v>
      </c>
      <c r="N24" s="8">
        <f t="shared" si="2"/>
        <v>0.001428427496428506</v>
      </c>
    </row>
    <row r="25" spans="1:14" ht="12.75">
      <c r="A25" t="str">
        <f t="shared" si="3"/>
        <v>Industrial Stationary IC Engines - Diesel</v>
      </c>
      <c r="B25" t="str">
        <f t="shared" si="5"/>
        <v>050-040-1200-0000 </v>
      </c>
      <c r="C25">
        <f t="shared" si="6"/>
        <v>82099</v>
      </c>
      <c r="D25">
        <f>TotalCountyLiqFuelEmisInd!A22</f>
        <v>37</v>
      </c>
      <c r="E25" t="str">
        <f>TotalCountyLiqFuelEmisInd!B22</f>
        <v>Los Angeles</v>
      </c>
      <c r="F25">
        <f>TotalCountyLiqFuelEmisInd!C22</f>
        <v>622885</v>
      </c>
      <c r="G25" s="7">
        <f>TotalCountyLiqFuelEmisInd!D22</f>
        <v>0.3475802441992767</v>
      </c>
      <c r="H25" s="8">
        <f t="shared" si="2"/>
        <v>2.5421316031796284</v>
      </c>
      <c r="I25" s="8">
        <f t="shared" si="2"/>
        <v>39.37044841847424</v>
      </c>
      <c r="J25" s="8">
        <f t="shared" si="2"/>
        <v>8.473772010598761</v>
      </c>
      <c r="K25" s="8">
        <f t="shared" si="2"/>
        <v>3.193960219379533</v>
      </c>
      <c r="L25" s="8">
        <f t="shared" si="2"/>
        <v>2.7376801880396</v>
      </c>
      <c r="M25" s="8">
        <f t="shared" si="2"/>
        <v>2.7376801880396</v>
      </c>
      <c r="N25" s="8">
        <f t="shared" si="2"/>
        <v>2.7376801880396</v>
      </c>
    </row>
    <row r="26" spans="1:14" ht="12.75">
      <c r="A26" t="str">
        <f t="shared" si="3"/>
        <v>Industrial Stationary IC Engines - Diesel</v>
      </c>
      <c r="B26" t="str">
        <f t="shared" si="5"/>
        <v>050-040-1200-0000 </v>
      </c>
      <c r="C26">
        <f t="shared" si="6"/>
        <v>82099</v>
      </c>
      <c r="D26">
        <f>TotalCountyLiqFuelEmisInd!A23</f>
        <v>39</v>
      </c>
      <c r="E26" t="str">
        <f>TotalCountyLiqFuelEmisInd!B23</f>
        <v>Madera</v>
      </c>
      <c r="F26">
        <f>TotalCountyLiqFuelEmisInd!C23</f>
        <v>3964</v>
      </c>
      <c r="G26" s="7">
        <f>TotalCountyLiqFuelEmisInd!D23</f>
        <v>0.002211978275293084</v>
      </c>
      <c r="H26" s="8">
        <f t="shared" si="2"/>
        <v>0.01617796170240742</v>
      </c>
      <c r="I26" s="8">
        <f t="shared" si="2"/>
        <v>0.25055099662189956</v>
      </c>
      <c r="J26" s="8">
        <f t="shared" si="2"/>
        <v>0.053926539008024736</v>
      </c>
      <c r="K26" s="8">
        <f t="shared" si="2"/>
        <v>0.020326157010717015</v>
      </c>
      <c r="L26" s="8">
        <f t="shared" si="2"/>
        <v>0.0174224202949003</v>
      </c>
      <c r="M26" s="8">
        <f t="shared" si="2"/>
        <v>0.0174224202949003</v>
      </c>
      <c r="N26" s="8">
        <f t="shared" si="2"/>
        <v>0.0174224202949003</v>
      </c>
    </row>
    <row r="27" spans="1:14" ht="12.75">
      <c r="A27" t="str">
        <f t="shared" si="3"/>
        <v>Industrial Stationary IC Engines - Diesel</v>
      </c>
      <c r="B27" t="str">
        <f t="shared" si="5"/>
        <v>050-040-1200-0000 </v>
      </c>
      <c r="C27">
        <f t="shared" si="6"/>
        <v>82099</v>
      </c>
      <c r="D27">
        <f>TotalCountyLiqFuelEmisInd!A24</f>
        <v>41</v>
      </c>
      <c r="E27" t="str">
        <f>TotalCountyLiqFuelEmisInd!B24</f>
        <v>Marin</v>
      </c>
      <c r="F27">
        <f>TotalCountyLiqFuelEmisInd!C24</f>
        <v>4227</v>
      </c>
      <c r="G27" s="7">
        <f>TotalCountyLiqFuelEmisInd!D24</f>
        <v>0.0023587366724681807</v>
      </c>
      <c r="H27" s="8">
        <f t="shared" si="2"/>
        <v>0.017251322935437987</v>
      </c>
      <c r="I27" s="8">
        <f t="shared" si="2"/>
        <v>0.2671743346924242</v>
      </c>
      <c r="J27" s="8">
        <f t="shared" si="2"/>
        <v>0.057504409784793285</v>
      </c>
      <c r="K27" s="8">
        <f t="shared" si="2"/>
        <v>0.02167473907272978</v>
      </c>
      <c r="L27" s="8">
        <f t="shared" si="2"/>
        <v>0.018578347776625526</v>
      </c>
      <c r="M27" s="8">
        <f t="shared" si="2"/>
        <v>0.018578347776625526</v>
      </c>
      <c r="N27" s="8">
        <f t="shared" si="2"/>
        <v>0.018578347776625526</v>
      </c>
    </row>
    <row r="28" spans="1:14" ht="12.75">
      <c r="A28" t="str">
        <f t="shared" si="3"/>
        <v>Industrial Stationary IC Engines - Diesel</v>
      </c>
      <c r="B28" t="str">
        <f t="shared" si="5"/>
        <v>050-040-1200-0000 </v>
      </c>
      <c r="C28">
        <f t="shared" si="6"/>
        <v>82099</v>
      </c>
      <c r="D28">
        <f>TotalCountyLiqFuelEmisInd!A25</f>
        <v>43</v>
      </c>
      <c r="E28" t="str">
        <f>TotalCountyLiqFuelEmisInd!B25</f>
        <v>Mariposa</v>
      </c>
      <c r="F28">
        <f>TotalCountyLiqFuelEmisInd!C25</f>
        <v>113</v>
      </c>
      <c r="G28" s="7">
        <f>TotalCountyLiqFuelEmisInd!D25</f>
        <v>6.305588928055463E-05</v>
      </c>
      <c r="H28" s="8">
        <f t="shared" si="2"/>
        <v>0.00046117802027548915</v>
      </c>
      <c r="I28" s="8">
        <f t="shared" si="2"/>
        <v>0.0071423467755486</v>
      </c>
      <c r="J28" s="8">
        <f t="shared" si="2"/>
        <v>0.0015372600675849636</v>
      </c>
      <c r="K28" s="8">
        <f t="shared" si="2"/>
        <v>0.0005794287947051017</v>
      </c>
      <c r="L28" s="8">
        <f t="shared" si="2"/>
        <v>0.000496653252604373</v>
      </c>
      <c r="M28" s="8">
        <f t="shared" si="2"/>
        <v>0.000496653252604373</v>
      </c>
      <c r="N28" s="8">
        <f t="shared" si="2"/>
        <v>0.000496653252604373</v>
      </c>
    </row>
    <row r="29" spans="1:14" ht="12.75">
      <c r="A29" t="str">
        <f t="shared" si="3"/>
        <v>Industrial Stationary IC Engines - Diesel</v>
      </c>
      <c r="B29" t="str">
        <f t="shared" si="5"/>
        <v>050-040-1200-0000 </v>
      </c>
      <c r="C29">
        <f t="shared" si="6"/>
        <v>82099</v>
      </c>
      <c r="D29">
        <f>TotalCountyLiqFuelEmisInd!A26</f>
        <v>45</v>
      </c>
      <c r="E29" t="str">
        <f>TotalCountyLiqFuelEmisInd!B26</f>
        <v>Mendocino</v>
      </c>
      <c r="F29">
        <f>TotalCountyLiqFuelEmisInd!C26</f>
        <v>4231</v>
      </c>
      <c r="G29" s="7">
        <f>TotalCountyLiqFuelEmisInd!D26</f>
        <v>0.002360968739345368</v>
      </c>
      <c r="H29" s="8">
        <f t="shared" si="2"/>
        <v>0.017267647821111454</v>
      </c>
      <c r="I29" s="8">
        <f t="shared" si="2"/>
        <v>0.26742716112695686</v>
      </c>
      <c r="J29" s="8">
        <f t="shared" si="2"/>
        <v>0.05755882607037151</v>
      </c>
      <c r="K29" s="8">
        <f t="shared" si="2"/>
        <v>0.021695249826524647</v>
      </c>
      <c r="L29" s="8">
        <f t="shared" si="2"/>
        <v>0.01859592842273541</v>
      </c>
      <c r="M29" s="8">
        <f t="shared" si="2"/>
        <v>0.01859592842273541</v>
      </c>
      <c r="N29" s="8">
        <f t="shared" si="2"/>
        <v>0.01859592842273541</v>
      </c>
    </row>
    <row r="30" spans="1:14" ht="12.75">
      <c r="A30" t="str">
        <f t="shared" si="3"/>
        <v>Industrial Stationary IC Engines - Diesel</v>
      </c>
      <c r="B30" t="str">
        <f t="shared" si="5"/>
        <v>050-040-1200-0000 </v>
      </c>
      <c r="C30">
        <f t="shared" si="6"/>
        <v>82099</v>
      </c>
      <c r="D30">
        <f>TotalCountyLiqFuelEmisInd!A27</f>
        <v>47</v>
      </c>
      <c r="E30" t="str">
        <f>TotalCountyLiqFuelEmisInd!B27</f>
        <v>Merced</v>
      </c>
      <c r="F30">
        <f>TotalCountyLiqFuelEmisInd!C27</f>
        <v>8322</v>
      </c>
      <c r="G30" s="7">
        <f>TotalCountyLiqFuelEmisInd!D27</f>
        <v>0.004643815137989164</v>
      </c>
      <c r="H30" s="8">
        <f t="shared" si="2"/>
        <v>0.03396392464365151</v>
      </c>
      <c r="I30" s="8">
        <f t="shared" si="2"/>
        <v>0.5260053970452694</v>
      </c>
      <c r="J30" s="8">
        <f t="shared" si="2"/>
        <v>0.113213082145505</v>
      </c>
      <c r="K30" s="8">
        <f t="shared" si="2"/>
        <v>0.04267262327022881</v>
      </c>
      <c r="L30" s="8">
        <f t="shared" si="2"/>
        <v>0.0365765342316247</v>
      </c>
      <c r="M30" s="8">
        <f t="shared" si="2"/>
        <v>0.0365765342316247</v>
      </c>
      <c r="N30" s="8">
        <f t="shared" si="2"/>
        <v>0.0365765342316247</v>
      </c>
    </row>
    <row r="31" spans="1:14" ht="12.75">
      <c r="A31" t="str">
        <f t="shared" si="3"/>
        <v>Industrial Stationary IC Engines - Diesel</v>
      </c>
      <c r="B31" t="str">
        <f t="shared" si="5"/>
        <v>050-040-1200-0000 </v>
      </c>
      <c r="C31">
        <f t="shared" si="6"/>
        <v>82099</v>
      </c>
      <c r="D31">
        <f>TotalCountyLiqFuelEmisInd!A28</f>
        <v>49</v>
      </c>
      <c r="E31" t="str">
        <f>TotalCountyLiqFuelEmisInd!B28</f>
        <v>Modoc</v>
      </c>
      <c r="F31">
        <f>TotalCountyLiqFuelEmisInd!C28</f>
        <v>0</v>
      </c>
      <c r="G31" s="7">
        <f>TotalCountyLiqFuelEmisInd!D28</f>
        <v>0</v>
      </c>
      <c r="H31" s="8">
        <f t="shared" si="2"/>
        <v>0</v>
      </c>
      <c r="I31" s="8">
        <f t="shared" si="2"/>
        <v>0</v>
      </c>
      <c r="J31" s="8">
        <f t="shared" si="2"/>
        <v>0</v>
      </c>
      <c r="K31" s="8">
        <f t="shared" si="2"/>
        <v>0</v>
      </c>
      <c r="L31" s="8">
        <f t="shared" si="2"/>
        <v>0</v>
      </c>
      <c r="M31" s="8">
        <f t="shared" si="2"/>
        <v>0</v>
      </c>
      <c r="N31" s="8">
        <f t="shared" si="2"/>
        <v>0</v>
      </c>
    </row>
    <row r="32" spans="1:14" ht="12.75">
      <c r="A32" t="str">
        <f t="shared" si="3"/>
        <v>Industrial Stationary IC Engines - Diesel</v>
      </c>
      <c r="B32" t="str">
        <f t="shared" si="5"/>
        <v>050-040-1200-0000 </v>
      </c>
      <c r="C32">
        <f t="shared" si="6"/>
        <v>82099</v>
      </c>
      <c r="D32">
        <f>TotalCountyLiqFuelEmisInd!A29</f>
        <v>51</v>
      </c>
      <c r="E32" t="str">
        <f>TotalCountyLiqFuelEmisInd!B29</f>
        <v>Mono</v>
      </c>
      <c r="F32">
        <f>TotalCountyLiqFuelEmisInd!C29</f>
        <v>39</v>
      </c>
      <c r="G32" s="7">
        <f>TotalCountyLiqFuelEmisInd!D29</f>
        <v>2.17626520525808E-05</v>
      </c>
      <c r="H32" s="8">
        <f t="shared" si="2"/>
        <v>0.00015916763531631924</v>
      </c>
      <c r="I32" s="8">
        <f t="shared" si="2"/>
        <v>0.0024650577366937647</v>
      </c>
      <c r="J32" s="8">
        <f t="shared" si="2"/>
        <v>0.0005305587843877308</v>
      </c>
      <c r="K32" s="8">
        <f t="shared" si="2"/>
        <v>0.00019997984949999084</v>
      </c>
      <c r="L32" s="8">
        <f t="shared" si="2"/>
        <v>0.00017141129957142073</v>
      </c>
      <c r="M32" s="8">
        <f t="shared" si="2"/>
        <v>0.00017141129957142073</v>
      </c>
      <c r="N32" s="8">
        <f t="shared" si="2"/>
        <v>0.00017141129957142073</v>
      </c>
    </row>
    <row r="33" spans="1:14" ht="12.75">
      <c r="A33" t="str">
        <f t="shared" si="3"/>
        <v>Industrial Stationary IC Engines - Diesel</v>
      </c>
      <c r="B33" t="str">
        <f t="shared" si="5"/>
        <v>050-040-1200-0000 </v>
      </c>
      <c r="C33">
        <f t="shared" si="6"/>
        <v>82099</v>
      </c>
      <c r="D33">
        <f>TotalCountyLiqFuelEmisInd!A30</f>
        <v>53</v>
      </c>
      <c r="E33" t="str">
        <f>TotalCountyLiqFuelEmisInd!B30</f>
        <v>Monterey</v>
      </c>
      <c r="F33">
        <f>TotalCountyLiqFuelEmisInd!C30</f>
        <v>6755</v>
      </c>
      <c r="G33" s="7">
        <f>TotalCountyLiqFuelEmisInd!D30</f>
        <v>0.0037694029388508537</v>
      </c>
      <c r="H33" s="8">
        <f t="shared" si="2"/>
        <v>0.027568650681070166</v>
      </c>
      <c r="I33" s="8">
        <f t="shared" si="2"/>
        <v>0.4269606413170866</v>
      </c>
      <c r="J33" s="8">
        <f t="shared" si="2"/>
        <v>0.09189550227023388</v>
      </c>
      <c r="K33" s="8">
        <f t="shared" si="2"/>
        <v>0.03463753547108815</v>
      </c>
      <c r="L33" s="8">
        <f t="shared" si="2"/>
        <v>0.029689316118075564</v>
      </c>
      <c r="M33" s="8">
        <f t="shared" si="2"/>
        <v>0.029689316118075564</v>
      </c>
      <c r="N33" s="8">
        <f t="shared" si="2"/>
        <v>0.029689316118075564</v>
      </c>
    </row>
    <row r="34" spans="1:14" ht="12.75">
      <c r="A34" t="str">
        <f t="shared" si="3"/>
        <v>Industrial Stationary IC Engines - Diesel</v>
      </c>
      <c r="B34" t="str">
        <f t="shared" si="5"/>
        <v>050-040-1200-0000 </v>
      </c>
      <c r="C34">
        <f t="shared" si="6"/>
        <v>82099</v>
      </c>
      <c r="D34">
        <f>TotalCountyLiqFuelEmisInd!A31</f>
        <v>55</v>
      </c>
      <c r="E34" t="str">
        <f>TotalCountyLiqFuelEmisInd!B31</f>
        <v>Napa</v>
      </c>
      <c r="F34">
        <f>TotalCountyLiqFuelEmisInd!C31</f>
        <v>10019</v>
      </c>
      <c r="G34" s="7">
        <f>TotalCountyLiqFuelEmisInd!D31</f>
        <v>0.0055907695106360775</v>
      </c>
      <c r="H34" s="8">
        <f t="shared" si="2"/>
        <v>0.040889757390620576</v>
      </c>
      <c r="I34" s="8">
        <f t="shared" si="2"/>
        <v>0.6332670118957647</v>
      </c>
      <c r="J34" s="8">
        <f t="shared" si="2"/>
        <v>0.13629919130206858</v>
      </c>
      <c r="K34" s="8">
        <f t="shared" si="2"/>
        <v>0.05137431056770277</v>
      </c>
      <c r="L34" s="8">
        <f t="shared" si="2"/>
        <v>0.044035123343745236</v>
      </c>
      <c r="M34" s="8">
        <f t="shared" si="2"/>
        <v>0.044035123343745236</v>
      </c>
      <c r="N34" s="8">
        <f t="shared" si="2"/>
        <v>0.044035123343745236</v>
      </c>
    </row>
    <row r="35" spans="1:14" ht="12.75">
      <c r="A35" t="str">
        <f t="shared" si="3"/>
        <v>Industrial Stationary IC Engines - Diesel</v>
      </c>
      <c r="B35" t="str">
        <f t="shared" si="5"/>
        <v>050-040-1200-0000 </v>
      </c>
      <c r="C35">
        <f t="shared" si="6"/>
        <v>82099</v>
      </c>
      <c r="D35">
        <f>TotalCountyLiqFuelEmisInd!A32</f>
        <v>57</v>
      </c>
      <c r="E35" t="str">
        <f>TotalCountyLiqFuelEmisInd!B32</f>
        <v>Nevada</v>
      </c>
      <c r="F35">
        <f>TotalCountyLiqFuelEmisInd!C32</f>
        <v>2891</v>
      </c>
      <c r="G35" s="7">
        <f>TotalCountyLiqFuelEmisInd!D32</f>
        <v>0.001613226335487464</v>
      </c>
      <c r="H35" s="8">
        <f t="shared" si="2"/>
        <v>0.01179881112049946</v>
      </c>
      <c r="I35" s="8">
        <f t="shared" si="2"/>
        <v>0.18273030555850445</v>
      </c>
      <c r="J35" s="8">
        <f t="shared" si="2"/>
        <v>0.039329370401664863</v>
      </c>
      <c r="K35" s="8">
        <f t="shared" si="2"/>
        <v>0.014824147305242912</v>
      </c>
      <c r="L35" s="8">
        <f t="shared" si="2"/>
        <v>0.012706411975922496</v>
      </c>
      <c r="M35" s="8">
        <f t="shared" si="2"/>
        <v>0.012706411975922496</v>
      </c>
      <c r="N35" s="8">
        <f t="shared" si="2"/>
        <v>0.012706411975922496</v>
      </c>
    </row>
    <row r="36" spans="1:14" ht="12.75">
      <c r="A36" t="str">
        <f t="shared" si="3"/>
        <v>Industrial Stationary IC Engines - Diesel</v>
      </c>
      <c r="B36" t="str">
        <f t="shared" si="5"/>
        <v>050-040-1200-0000 </v>
      </c>
      <c r="C36">
        <f t="shared" si="6"/>
        <v>82099</v>
      </c>
      <c r="D36">
        <f>TotalCountyLiqFuelEmisInd!A33</f>
        <v>59</v>
      </c>
      <c r="E36" t="str">
        <f>TotalCountyLiqFuelEmisInd!B33</f>
        <v>Orange</v>
      </c>
      <c r="F36">
        <f>TotalCountyLiqFuelEmisInd!C33</f>
        <v>224520</v>
      </c>
      <c r="G36" s="7">
        <f>TotalCountyLiqFuelEmisInd!D33</f>
        <v>0.12528591381654977</v>
      </c>
      <c r="H36" s="8">
        <f t="shared" si="2"/>
        <v>0.9163158328517947</v>
      </c>
      <c r="I36" s="8">
        <f t="shared" si="2"/>
        <v>14.191147770320102</v>
      </c>
      <c r="J36" s="8">
        <f t="shared" si="2"/>
        <v>3.0543861095059825</v>
      </c>
      <c r="K36" s="8">
        <f t="shared" si="2"/>
        <v>1.1512686105061012</v>
      </c>
      <c r="L36" s="8">
        <f t="shared" si="2"/>
        <v>0.9868016661480867</v>
      </c>
      <c r="M36" s="8">
        <f t="shared" si="2"/>
        <v>0.9868016661480867</v>
      </c>
      <c r="N36" s="8">
        <f t="shared" si="2"/>
        <v>0.9868016661480867</v>
      </c>
    </row>
    <row r="37" spans="1:14" ht="12.75">
      <c r="A37" t="str">
        <f t="shared" si="3"/>
        <v>Industrial Stationary IC Engines - Diesel</v>
      </c>
      <c r="B37" t="str">
        <f t="shared" si="5"/>
        <v>050-040-1200-0000 </v>
      </c>
      <c r="C37">
        <f t="shared" si="6"/>
        <v>82099</v>
      </c>
      <c r="D37">
        <f>TotalCountyLiqFuelEmisInd!A34</f>
        <v>61</v>
      </c>
      <c r="E37" t="str">
        <f>TotalCountyLiqFuelEmisInd!B34</f>
        <v>Placer</v>
      </c>
      <c r="F37">
        <f>TotalCountyLiqFuelEmisInd!C34</f>
        <v>8131</v>
      </c>
      <c r="G37" s="7">
        <f>TotalCountyLiqFuelEmisInd!D34</f>
        <v>0.004537233944603448</v>
      </c>
      <c r="H37" s="8">
        <f t="shared" si="2"/>
        <v>0.03318441135274338</v>
      </c>
      <c r="I37" s="8">
        <f t="shared" si="2"/>
        <v>0.5139329347963333</v>
      </c>
      <c r="J37" s="8">
        <f t="shared" si="2"/>
        <v>0.1106147045091446</v>
      </c>
      <c r="K37" s="8">
        <f t="shared" si="2"/>
        <v>0.04169323477652373</v>
      </c>
      <c r="L37" s="8">
        <f t="shared" si="2"/>
        <v>0.035737058379877486</v>
      </c>
      <c r="M37" s="8">
        <f t="shared" si="2"/>
        <v>0.035737058379877486</v>
      </c>
      <c r="N37" s="8">
        <f t="shared" si="2"/>
        <v>0.035737058379877486</v>
      </c>
    </row>
    <row r="38" spans="1:14" ht="12.75">
      <c r="A38" t="str">
        <f t="shared" si="3"/>
        <v>Industrial Stationary IC Engines - Diesel</v>
      </c>
      <c r="B38" t="str">
        <f t="shared" si="5"/>
        <v>050-040-1200-0000 </v>
      </c>
      <c r="C38">
        <f t="shared" si="6"/>
        <v>82099</v>
      </c>
      <c r="D38">
        <f>TotalCountyLiqFuelEmisInd!A35</f>
        <v>63</v>
      </c>
      <c r="E38" t="str">
        <f>TotalCountyLiqFuelEmisInd!B35</f>
        <v>Plumas</v>
      </c>
      <c r="F38">
        <f>TotalCountyLiqFuelEmisInd!C35</f>
        <v>642</v>
      </c>
      <c r="G38" s="7">
        <f>TotalCountyLiqFuelEmisInd!D35</f>
        <v>0.00035824673378863776</v>
      </c>
      <c r="H38" s="8">
        <f t="shared" si="2"/>
        <v>0.0026201441505917166</v>
      </c>
      <c r="I38" s="8">
        <f t="shared" si="2"/>
        <v>0.04057864274249735</v>
      </c>
      <c r="J38" s="8">
        <f t="shared" si="2"/>
        <v>0.008733813835305722</v>
      </c>
      <c r="K38" s="8">
        <f t="shared" si="2"/>
        <v>0.0032919759840767723</v>
      </c>
      <c r="L38" s="8">
        <f t="shared" si="2"/>
        <v>0.0028216937006372337</v>
      </c>
      <c r="M38" s="8">
        <f t="shared" si="2"/>
        <v>0.0028216937006372337</v>
      </c>
      <c r="N38" s="8">
        <f t="shared" si="2"/>
        <v>0.0028216937006372337</v>
      </c>
    </row>
    <row r="39" spans="1:14" ht="12.75">
      <c r="A39" t="str">
        <f t="shared" si="3"/>
        <v>Industrial Stationary IC Engines - Diesel</v>
      </c>
      <c r="B39" t="str">
        <f t="shared" si="5"/>
        <v>050-040-1200-0000 </v>
      </c>
      <c r="C39">
        <f t="shared" si="6"/>
        <v>82099</v>
      </c>
      <c r="D39">
        <f>TotalCountyLiqFuelEmisInd!A36</f>
        <v>65</v>
      </c>
      <c r="E39" t="str">
        <f>TotalCountyLiqFuelEmisInd!B36</f>
        <v>Riverside</v>
      </c>
      <c r="F39">
        <f>TotalCountyLiqFuelEmisInd!C36</f>
        <v>49509</v>
      </c>
      <c r="G39" s="7">
        <f>TotalCountyLiqFuelEmisInd!D36</f>
        <v>0.02762684975567238</v>
      </c>
      <c r="H39" s="8">
        <f t="shared" si="2"/>
        <v>0.20205719120193974</v>
      </c>
      <c r="I39" s="8">
        <f t="shared" si="2"/>
        <v>3.1292959868197845</v>
      </c>
      <c r="J39" s="8">
        <f t="shared" si="2"/>
        <v>0.6735239706731324</v>
      </c>
      <c r="K39" s="8">
        <f t="shared" si="2"/>
        <v>0.25386672740756533</v>
      </c>
      <c r="L39" s="8">
        <f t="shared" si="2"/>
        <v>0.21760005206362742</v>
      </c>
      <c r="M39" s="8">
        <f t="shared" si="2"/>
        <v>0.21760005206362742</v>
      </c>
      <c r="N39" s="8">
        <f t="shared" si="2"/>
        <v>0.21760005206362742</v>
      </c>
    </row>
    <row r="40" spans="1:14" ht="12.75">
      <c r="A40" t="str">
        <f t="shared" si="3"/>
        <v>Industrial Stationary IC Engines - Diesel</v>
      </c>
      <c r="B40" t="str">
        <f t="shared" si="5"/>
        <v>050-040-1200-0000 </v>
      </c>
      <c r="C40">
        <f t="shared" si="6"/>
        <v>82099</v>
      </c>
      <c r="D40">
        <f>TotalCountyLiqFuelEmisInd!A37</f>
        <v>67</v>
      </c>
      <c r="E40" t="str">
        <f>TotalCountyLiqFuelEmisInd!B37</f>
        <v>Sacramento</v>
      </c>
      <c r="F40">
        <f>TotalCountyLiqFuelEmisInd!C37</f>
        <v>31865</v>
      </c>
      <c r="G40" s="7">
        <f>TotalCountyLiqFuelEmisInd!D37</f>
        <v>0.017781202760397106</v>
      </c>
      <c r="H40" s="8">
        <f t="shared" si="2"/>
        <v>0.13004812049626954</v>
      </c>
      <c r="I40" s="8">
        <f t="shared" si="2"/>
        <v>2.014078584096072</v>
      </c>
      <c r="J40" s="8">
        <f t="shared" si="2"/>
        <v>0.4334937349875651</v>
      </c>
      <c r="K40" s="8">
        <f t="shared" si="2"/>
        <v>0.16339379241838994</v>
      </c>
      <c r="L40" s="8">
        <f t="shared" si="2"/>
        <v>0.14005182207290567</v>
      </c>
      <c r="M40" s="8">
        <f t="shared" si="2"/>
        <v>0.14005182207290567</v>
      </c>
      <c r="N40" s="8">
        <f t="shared" si="2"/>
        <v>0.14005182207290567</v>
      </c>
    </row>
    <row r="41" spans="1:14" ht="12.75">
      <c r="A41" t="str">
        <f t="shared" si="3"/>
        <v>Industrial Stationary IC Engines - Diesel</v>
      </c>
      <c r="B41" t="str">
        <f t="shared" si="5"/>
        <v>050-040-1200-0000 </v>
      </c>
      <c r="C41">
        <f t="shared" si="6"/>
        <v>82099</v>
      </c>
      <c r="D41">
        <f>TotalCountyLiqFuelEmisInd!A38</f>
        <v>69</v>
      </c>
      <c r="E41" t="str">
        <f>TotalCountyLiqFuelEmisInd!B38</f>
        <v>San Benito</v>
      </c>
      <c r="F41">
        <f>TotalCountyLiqFuelEmisInd!C38</f>
        <v>2197</v>
      </c>
      <c r="G41" s="7">
        <f>TotalCountyLiqFuelEmisInd!D38</f>
        <v>0.001225962732295385</v>
      </c>
      <c r="H41" s="8">
        <f t="shared" si="2"/>
        <v>0.008966443456152651</v>
      </c>
      <c r="I41" s="8">
        <f t="shared" si="2"/>
        <v>0.13886491916708207</v>
      </c>
      <c r="J41" s="8">
        <f t="shared" si="2"/>
        <v>0.02988814485384217</v>
      </c>
      <c r="K41" s="8">
        <f aca="true" t="shared" si="7" ref="I41:N56">$G41*K$4</f>
        <v>0.011265531521832817</v>
      </c>
      <c r="L41" s="8">
        <f t="shared" si="7"/>
        <v>0.009656169875856702</v>
      </c>
      <c r="M41" s="8">
        <f t="shared" si="7"/>
        <v>0.009656169875856702</v>
      </c>
      <c r="N41" s="8">
        <f t="shared" si="7"/>
        <v>0.009656169875856702</v>
      </c>
    </row>
    <row r="42" spans="1:14" ht="12.75">
      <c r="A42" t="str">
        <f t="shared" si="3"/>
        <v>Industrial Stationary IC Engines - Diesel</v>
      </c>
      <c r="B42" t="str">
        <f t="shared" si="5"/>
        <v>050-040-1200-0000 </v>
      </c>
      <c r="C42">
        <f t="shared" si="6"/>
        <v>82099</v>
      </c>
      <c r="D42">
        <f>TotalCountyLiqFuelEmisInd!A39</f>
        <v>71</v>
      </c>
      <c r="E42" t="str">
        <f>TotalCountyLiqFuelEmisInd!B39</f>
        <v>San Bernardino</v>
      </c>
      <c r="F42">
        <f>TotalCountyLiqFuelEmisInd!C39</f>
        <v>68909</v>
      </c>
      <c r="G42" s="7">
        <f>TotalCountyLiqFuelEmisInd!D39</f>
        <v>0.038452374110033084</v>
      </c>
      <c r="H42" s="8">
        <f t="shared" si="2"/>
        <v>0.28123288671826263</v>
      </c>
      <c r="I42" s="8">
        <f t="shared" si="7"/>
        <v>4.355504194303349</v>
      </c>
      <c r="J42" s="8">
        <f t="shared" si="7"/>
        <v>0.937442955727542</v>
      </c>
      <c r="K42" s="8">
        <f t="shared" si="7"/>
        <v>0.35334388331268896</v>
      </c>
      <c r="L42" s="8">
        <f t="shared" si="7"/>
        <v>0.3028661856965905</v>
      </c>
      <c r="M42" s="8">
        <f t="shared" si="7"/>
        <v>0.3028661856965905</v>
      </c>
      <c r="N42" s="8">
        <f t="shared" si="7"/>
        <v>0.3028661856965905</v>
      </c>
    </row>
    <row r="43" spans="1:14" ht="12.75">
      <c r="A43" t="str">
        <f t="shared" si="3"/>
        <v>Industrial Stationary IC Engines - Diesel</v>
      </c>
      <c r="B43" t="str">
        <f t="shared" si="5"/>
        <v>050-040-1200-0000 </v>
      </c>
      <c r="C43">
        <f t="shared" si="6"/>
        <v>82099</v>
      </c>
      <c r="D43">
        <f>TotalCountyLiqFuelEmisInd!A40</f>
        <v>73</v>
      </c>
      <c r="E43" t="str">
        <f>TotalCountyLiqFuelEmisInd!B40</f>
        <v>San Diego</v>
      </c>
      <c r="F43">
        <f>TotalCountyLiqFuelEmisInd!C40</f>
        <v>116648</v>
      </c>
      <c r="G43" s="7">
        <f>TotalCountyLiqFuelEmisInd!D40</f>
        <v>0.06509153427254988</v>
      </c>
      <c r="H43" s="8">
        <f t="shared" si="2"/>
        <v>0.4760663160096925</v>
      </c>
      <c r="I43" s="8">
        <f t="shared" si="7"/>
        <v>7.372924483842417</v>
      </c>
      <c r="J43" s="8">
        <f t="shared" si="7"/>
        <v>1.5868877200323084</v>
      </c>
      <c r="K43" s="8">
        <f t="shared" si="7"/>
        <v>0.5981346021660239</v>
      </c>
      <c r="L43" s="8">
        <f t="shared" si="7"/>
        <v>0.512686801856592</v>
      </c>
      <c r="M43" s="8">
        <f t="shared" si="7"/>
        <v>0.512686801856592</v>
      </c>
      <c r="N43" s="8">
        <f t="shared" si="7"/>
        <v>0.512686801856592</v>
      </c>
    </row>
    <row r="44" spans="1:14" ht="12.75">
      <c r="A44" t="str">
        <f t="shared" si="3"/>
        <v>Industrial Stationary IC Engines - Diesel</v>
      </c>
      <c r="B44" t="str">
        <f t="shared" si="5"/>
        <v>050-040-1200-0000 </v>
      </c>
      <c r="C44">
        <f t="shared" si="6"/>
        <v>82099</v>
      </c>
      <c r="D44">
        <f>TotalCountyLiqFuelEmisInd!A41</f>
        <v>75</v>
      </c>
      <c r="E44" t="str">
        <f>TotalCountyLiqFuelEmisInd!B41</f>
        <v>San Francisco</v>
      </c>
      <c r="F44">
        <f>TotalCountyLiqFuelEmisInd!C41</f>
        <v>21725</v>
      </c>
      <c r="G44" s="7">
        <f>TotalCountyLiqFuelEmisInd!D41</f>
        <v>0.012122913226726099</v>
      </c>
      <c r="H44" s="8">
        <f t="shared" si="2"/>
        <v>0.08866453531402656</v>
      </c>
      <c r="I44" s="8">
        <f t="shared" si="7"/>
        <v>1.3731635725556932</v>
      </c>
      <c r="J44" s="8">
        <f t="shared" si="7"/>
        <v>0.29554845104675515</v>
      </c>
      <c r="K44" s="8">
        <f t="shared" si="7"/>
        <v>0.11139903154839233</v>
      </c>
      <c r="L44" s="8">
        <f t="shared" si="7"/>
        <v>0.09548488418433629</v>
      </c>
      <c r="M44" s="8">
        <f t="shared" si="7"/>
        <v>0.09548488418433629</v>
      </c>
      <c r="N44" s="8">
        <f t="shared" si="7"/>
        <v>0.09548488418433629</v>
      </c>
    </row>
    <row r="45" spans="1:14" ht="12.75">
      <c r="A45" t="str">
        <f t="shared" si="3"/>
        <v>Industrial Stationary IC Engines - Diesel</v>
      </c>
      <c r="B45" t="str">
        <f t="shared" si="5"/>
        <v>050-040-1200-0000 </v>
      </c>
      <c r="C45">
        <f t="shared" si="6"/>
        <v>82099</v>
      </c>
      <c r="D45">
        <f>TotalCountyLiqFuelEmisInd!A42</f>
        <v>77</v>
      </c>
      <c r="E45" t="str">
        <f>TotalCountyLiqFuelEmisInd!B42</f>
        <v>San Joaquin</v>
      </c>
      <c r="F45">
        <f>TotalCountyLiqFuelEmisInd!C42</f>
        <v>22673</v>
      </c>
      <c r="G45" s="7">
        <f>TotalCountyLiqFuelEmisInd!D42</f>
        <v>0.012651913076619602</v>
      </c>
      <c r="H45" s="8">
        <f t="shared" si="2"/>
        <v>0.09253353321863862</v>
      </c>
      <c r="I45" s="8">
        <f t="shared" si="7"/>
        <v>1.4330834375399417</v>
      </c>
      <c r="J45" s="8">
        <f t="shared" si="7"/>
        <v>0.3084451107287954</v>
      </c>
      <c r="K45" s="8">
        <f t="shared" si="7"/>
        <v>0.11626008019777673</v>
      </c>
      <c r="L45" s="8">
        <f t="shared" si="7"/>
        <v>0.09965149731238006</v>
      </c>
      <c r="M45" s="8">
        <f t="shared" si="7"/>
        <v>0.09965149731238006</v>
      </c>
      <c r="N45" s="8">
        <f t="shared" si="7"/>
        <v>0.09965149731238006</v>
      </c>
    </row>
    <row r="46" spans="1:14" ht="12.75">
      <c r="A46" t="str">
        <f t="shared" si="3"/>
        <v>Industrial Stationary IC Engines - Diesel</v>
      </c>
      <c r="B46" t="str">
        <f t="shared" si="5"/>
        <v>050-040-1200-0000 </v>
      </c>
      <c r="C46">
        <f t="shared" si="6"/>
        <v>82099</v>
      </c>
      <c r="D46">
        <f>TotalCountyLiqFuelEmisInd!A43</f>
        <v>79</v>
      </c>
      <c r="E46" t="str">
        <f>TotalCountyLiqFuelEmisInd!B43</f>
        <v>San Luis Obispo</v>
      </c>
      <c r="F46">
        <f>TotalCountyLiqFuelEmisInd!C43</f>
        <v>6894</v>
      </c>
      <c r="G46" s="7">
        <f>TotalCountyLiqFuelEmisInd!D43</f>
        <v>0.003846967262833129</v>
      </c>
      <c r="H46" s="8">
        <f t="shared" si="2"/>
        <v>0.028135940458223204</v>
      </c>
      <c r="I46" s="8">
        <f t="shared" si="7"/>
        <v>0.43574635991709776</v>
      </c>
      <c r="J46" s="8">
        <f t="shared" si="7"/>
        <v>0.09378646819407734</v>
      </c>
      <c r="K46" s="8">
        <f t="shared" si="7"/>
        <v>0.03535028416545992</v>
      </c>
      <c r="L46" s="8">
        <f t="shared" si="7"/>
        <v>0.03030024357039422</v>
      </c>
      <c r="M46" s="8">
        <f t="shared" si="7"/>
        <v>0.03030024357039422</v>
      </c>
      <c r="N46" s="8">
        <f t="shared" si="7"/>
        <v>0.03030024357039422</v>
      </c>
    </row>
    <row r="47" spans="1:14" ht="12.75">
      <c r="A47" t="str">
        <f t="shared" si="3"/>
        <v>Industrial Stationary IC Engines - Diesel</v>
      </c>
      <c r="B47" t="str">
        <f t="shared" si="5"/>
        <v>050-040-1200-0000 </v>
      </c>
      <c r="C47">
        <f t="shared" si="6"/>
        <v>82099</v>
      </c>
      <c r="D47">
        <f>TotalCountyLiqFuelEmisInd!A44</f>
        <v>81</v>
      </c>
      <c r="E47" t="str">
        <f>TotalCountyLiqFuelEmisInd!B44</f>
        <v>San Mateo</v>
      </c>
      <c r="F47">
        <f>TotalCountyLiqFuelEmisInd!C44</f>
        <v>31803</v>
      </c>
      <c r="G47" s="7">
        <f>TotalCountyLiqFuelEmisInd!D44</f>
        <v>0.017746605723800695</v>
      </c>
      <c r="H47" s="8">
        <f t="shared" si="2"/>
        <v>0.1297950847683308</v>
      </c>
      <c r="I47" s="8">
        <f t="shared" si="7"/>
        <v>2.010159774360815</v>
      </c>
      <c r="J47" s="8">
        <f t="shared" si="7"/>
        <v>0.4326502825611026</v>
      </c>
      <c r="K47" s="8">
        <f t="shared" si="7"/>
        <v>0.16307587573456944</v>
      </c>
      <c r="L47" s="8">
        <f t="shared" si="7"/>
        <v>0.1397793220582024</v>
      </c>
      <c r="M47" s="8">
        <f t="shared" si="7"/>
        <v>0.1397793220582024</v>
      </c>
      <c r="N47" s="8">
        <f t="shared" si="7"/>
        <v>0.1397793220582024</v>
      </c>
    </row>
    <row r="48" spans="1:14" ht="12.75">
      <c r="A48" t="str">
        <f t="shared" si="3"/>
        <v>Industrial Stationary IC Engines - Diesel</v>
      </c>
      <c r="B48" t="str">
        <f t="shared" si="5"/>
        <v>050-040-1200-0000 </v>
      </c>
      <c r="C48">
        <f t="shared" si="6"/>
        <v>82099</v>
      </c>
      <c r="D48">
        <f>TotalCountyLiqFuelEmisInd!A45</f>
        <v>83</v>
      </c>
      <c r="E48" t="str">
        <f>TotalCountyLiqFuelEmisInd!B45</f>
        <v>Santa Barbara</v>
      </c>
      <c r="F48">
        <f>TotalCountyLiqFuelEmisInd!C45</f>
        <v>16464</v>
      </c>
      <c r="G48" s="7">
        <f>TotalCountyLiqFuelEmisInd!D45</f>
        <v>0.009187187266504878</v>
      </c>
      <c r="H48" s="8">
        <f t="shared" si="2"/>
        <v>0.06719322943199692</v>
      </c>
      <c r="I48" s="8">
        <f t="shared" si="7"/>
        <v>1.0406336045365676</v>
      </c>
      <c r="J48" s="8">
        <f t="shared" si="7"/>
        <v>0.22397743143998972</v>
      </c>
      <c r="K48" s="8">
        <f t="shared" si="7"/>
        <v>0.08442226261968844</v>
      </c>
      <c r="L48" s="8">
        <f t="shared" si="7"/>
        <v>0.07236193938830437</v>
      </c>
      <c r="M48" s="8">
        <f t="shared" si="7"/>
        <v>0.07236193938830437</v>
      </c>
      <c r="N48" s="8">
        <f t="shared" si="7"/>
        <v>0.07236193938830437</v>
      </c>
    </row>
    <row r="49" spans="1:14" ht="12.75">
      <c r="A49" t="str">
        <f t="shared" si="3"/>
        <v>Industrial Stationary IC Engines - Diesel</v>
      </c>
      <c r="B49" t="str">
        <f t="shared" si="5"/>
        <v>050-040-1200-0000 </v>
      </c>
      <c r="C49">
        <f t="shared" si="6"/>
        <v>82099</v>
      </c>
      <c r="D49">
        <f>TotalCountyLiqFuelEmisInd!A46</f>
        <v>85</v>
      </c>
      <c r="E49" t="str">
        <f>TotalCountyLiqFuelEmisInd!B46</f>
        <v>Santa Clara</v>
      </c>
      <c r="F49">
        <f>TotalCountyLiqFuelEmisInd!C46</f>
        <v>231338</v>
      </c>
      <c r="G49" s="7">
        <f>TotalCountyLiqFuelEmisInd!D46</f>
        <v>0.12909047180871633</v>
      </c>
      <c r="H49" s="8">
        <f t="shared" si="2"/>
        <v>0.9441416004822221</v>
      </c>
      <c r="I49" s="8">
        <f t="shared" si="7"/>
        <v>14.622090427981078</v>
      </c>
      <c r="J49" s="8">
        <f t="shared" si="7"/>
        <v>3.1471386682740734</v>
      </c>
      <c r="K49" s="8">
        <f t="shared" si="7"/>
        <v>1.1862291903494584</v>
      </c>
      <c r="L49" s="8">
        <f t="shared" si="7"/>
        <v>1.016767877442393</v>
      </c>
      <c r="M49" s="8">
        <f t="shared" si="7"/>
        <v>1.016767877442393</v>
      </c>
      <c r="N49" s="8">
        <f t="shared" si="7"/>
        <v>1.016767877442393</v>
      </c>
    </row>
    <row r="50" spans="1:14" ht="12.75">
      <c r="A50" t="str">
        <f t="shared" si="3"/>
        <v>Industrial Stationary IC Engines - Diesel</v>
      </c>
      <c r="B50" t="str">
        <f t="shared" si="5"/>
        <v>050-040-1200-0000 </v>
      </c>
      <c r="C50">
        <f t="shared" si="6"/>
        <v>82099</v>
      </c>
      <c r="D50">
        <f>TotalCountyLiqFuelEmisInd!A47</f>
        <v>87</v>
      </c>
      <c r="E50" t="str">
        <f>TotalCountyLiqFuelEmisInd!B47</f>
        <v>Santa Cruz</v>
      </c>
      <c r="F50">
        <f>TotalCountyLiqFuelEmisInd!C47</f>
        <v>8685</v>
      </c>
      <c r="G50" s="7">
        <f>TotalCountyLiqFuelEmisInd!D47</f>
        <v>0.004846375207093955</v>
      </c>
      <c r="H50" s="8">
        <f t="shared" si="2"/>
        <v>0.03544540801851878</v>
      </c>
      <c r="I50" s="8">
        <f t="shared" si="7"/>
        <v>0.5489493959791114</v>
      </c>
      <c r="J50" s="8">
        <f t="shared" si="7"/>
        <v>0.11815136006172927</v>
      </c>
      <c r="K50" s="8">
        <f t="shared" si="7"/>
        <v>0.04453397417711334</v>
      </c>
      <c r="L50" s="8">
        <f t="shared" si="7"/>
        <v>0.038171977866097155</v>
      </c>
      <c r="M50" s="8">
        <f t="shared" si="7"/>
        <v>0.038171977866097155</v>
      </c>
      <c r="N50" s="8">
        <f t="shared" si="7"/>
        <v>0.038171977866097155</v>
      </c>
    </row>
    <row r="51" spans="1:14" ht="12.75">
      <c r="A51" t="str">
        <f t="shared" si="3"/>
        <v>Industrial Stationary IC Engines - Diesel</v>
      </c>
      <c r="B51" t="str">
        <f t="shared" si="5"/>
        <v>050-040-1200-0000 </v>
      </c>
      <c r="C51">
        <f t="shared" si="6"/>
        <v>82099</v>
      </c>
      <c r="D51">
        <f>TotalCountyLiqFuelEmisInd!A48</f>
        <v>89</v>
      </c>
      <c r="E51" t="str">
        <f>TotalCountyLiqFuelEmisInd!B48</f>
        <v>Shasta</v>
      </c>
      <c r="F51">
        <f>TotalCountyLiqFuelEmisInd!C48</f>
        <v>3555</v>
      </c>
      <c r="G51" s="7">
        <f>TotalCountyLiqFuelEmisInd!D48</f>
        <v>0.0019837494371006343</v>
      </c>
      <c r="H51" s="8">
        <f t="shared" si="2"/>
        <v>0.014508742142295254</v>
      </c>
      <c r="I51" s="8">
        <f t="shared" si="7"/>
        <v>0.2246994936909316</v>
      </c>
      <c r="J51" s="8">
        <f t="shared" si="7"/>
        <v>0.04836247380765084</v>
      </c>
      <c r="K51" s="8">
        <f t="shared" si="7"/>
        <v>0.018228932435191473</v>
      </c>
      <c r="L51" s="8">
        <f t="shared" si="7"/>
        <v>0.015624799230164119</v>
      </c>
      <c r="M51" s="8">
        <f t="shared" si="7"/>
        <v>0.015624799230164119</v>
      </c>
      <c r="N51" s="8">
        <f t="shared" si="7"/>
        <v>0.015624799230164119</v>
      </c>
    </row>
    <row r="52" spans="1:14" ht="12.75">
      <c r="A52" t="str">
        <f t="shared" si="3"/>
        <v>Industrial Stationary IC Engines - Diesel</v>
      </c>
      <c r="B52" t="str">
        <f t="shared" si="5"/>
        <v>050-040-1200-0000 </v>
      </c>
      <c r="C52">
        <f t="shared" si="6"/>
        <v>82099</v>
      </c>
      <c r="D52">
        <f>TotalCountyLiqFuelEmisInd!A49</f>
        <v>91</v>
      </c>
      <c r="E52" t="str">
        <f>TotalCountyLiqFuelEmisInd!B49</f>
        <v>Sierra</v>
      </c>
      <c r="F52">
        <f>TotalCountyLiqFuelEmisInd!C49</f>
        <v>74</v>
      </c>
      <c r="G52" s="7">
        <f>TotalCountyLiqFuelEmisInd!D49</f>
        <v>4.129323722797382E-05</v>
      </c>
      <c r="H52" s="8">
        <f t="shared" si="2"/>
        <v>0.00030201038495916986</v>
      </c>
      <c r="I52" s="8">
        <f t="shared" si="7"/>
        <v>0.0046772890388548346</v>
      </c>
      <c r="J52" s="8">
        <f t="shared" si="7"/>
        <v>0.0010067012831972326</v>
      </c>
      <c r="K52" s="8">
        <f t="shared" si="7"/>
        <v>0.0003794489452051108</v>
      </c>
      <c r="L52" s="8">
        <f t="shared" si="7"/>
        <v>0.00032524195303295213</v>
      </c>
      <c r="M52" s="8">
        <f t="shared" si="7"/>
        <v>0.00032524195303295213</v>
      </c>
      <c r="N52" s="8">
        <f t="shared" si="7"/>
        <v>0.00032524195303295213</v>
      </c>
    </row>
    <row r="53" spans="1:14" ht="12.75">
      <c r="A53" t="str">
        <f t="shared" si="3"/>
        <v>Industrial Stationary IC Engines - Diesel</v>
      </c>
      <c r="B53" t="str">
        <f t="shared" si="5"/>
        <v>050-040-1200-0000 </v>
      </c>
      <c r="C53">
        <f t="shared" si="6"/>
        <v>82099</v>
      </c>
      <c r="D53">
        <f>TotalCountyLiqFuelEmisInd!A50</f>
        <v>93</v>
      </c>
      <c r="E53" t="str">
        <f>TotalCountyLiqFuelEmisInd!B50</f>
        <v>Siskiyou</v>
      </c>
      <c r="F53">
        <f>TotalCountyLiqFuelEmisInd!C50</f>
        <v>864</v>
      </c>
      <c r="G53" s="7">
        <f>TotalCountyLiqFuelEmisInd!D50</f>
        <v>0.00048212644547255927</v>
      </c>
      <c r="H53" s="8">
        <f t="shared" si="2"/>
        <v>0.0035261753054692266</v>
      </c>
      <c r="I53" s="8">
        <f t="shared" si="7"/>
        <v>0.05461050985906186</v>
      </c>
      <c r="J53" s="8">
        <f t="shared" si="7"/>
        <v>0.011753917684897421</v>
      </c>
      <c r="K53" s="8">
        <f t="shared" si="7"/>
        <v>0.0044303228196921045</v>
      </c>
      <c r="L53" s="8">
        <f t="shared" si="7"/>
        <v>0.00379741955973609</v>
      </c>
      <c r="M53" s="8">
        <f t="shared" si="7"/>
        <v>0.00379741955973609</v>
      </c>
      <c r="N53" s="8">
        <f t="shared" si="7"/>
        <v>0.00379741955973609</v>
      </c>
    </row>
    <row r="54" spans="1:14" ht="12.75">
      <c r="A54" t="str">
        <f t="shared" si="3"/>
        <v>Industrial Stationary IC Engines - Diesel</v>
      </c>
      <c r="B54" t="str">
        <f t="shared" si="5"/>
        <v>050-040-1200-0000 </v>
      </c>
      <c r="C54">
        <f t="shared" si="6"/>
        <v>82099</v>
      </c>
      <c r="D54">
        <f>TotalCountyLiqFuelEmisInd!A51</f>
        <v>95</v>
      </c>
      <c r="E54" t="str">
        <f>TotalCountyLiqFuelEmisInd!B51</f>
        <v>Solano</v>
      </c>
      <c r="F54">
        <f>TotalCountyLiqFuelEmisInd!C51</f>
        <v>9202</v>
      </c>
      <c r="G54" s="7">
        <f>TotalCountyLiqFuelEmisInd!D51</f>
        <v>0.005134869850970475</v>
      </c>
      <c r="H54" s="8">
        <f t="shared" si="2"/>
        <v>0.037555399491814606</v>
      </c>
      <c r="I54" s="8">
        <f t="shared" si="7"/>
        <v>0.5816272126424621</v>
      </c>
      <c r="J54" s="8">
        <f t="shared" si="7"/>
        <v>0.12518466497271535</v>
      </c>
      <c r="K54" s="8">
        <f t="shared" si="7"/>
        <v>0.047184989105100404</v>
      </c>
      <c r="L54" s="8">
        <f t="shared" si="7"/>
        <v>0.04044427637580035</v>
      </c>
      <c r="M54" s="8">
        <f t="shared" si="7"/>
        <v>0.04044427637580035</v>
      </c>
      <c r="N54" s="8">
        <f t="shared" si="7"/>
        <v>0.04044427637580035</v>
      </c>
    </row>
    <row r="55" spans="1:14" ht="12.75">
      <c r="A55" t="str">
        <f t="shared" si="3"/>
        <v>Industrial Stationary IC Engines - Diesel</v>
      </c>
      <c r="B55" t="str">
        <f t="shared" si="5"/>
        <v>050-040-1200-0000 </v>
      </c>
      <c r="C55">
        <f t="shared" si="6"/>
        <v>82099</v>
      </c>
      <c r="D55">
        <f>TotalCountyLiqFuelEmisInd!A52</f>
        <v>97</v>
      </c>
      <c r="E55" t="str">
        <f>TotalCountyLiqFuelEmisInd!B52</f>
        <v>Sonoma</v>
      </c>
      <c r="F55">
        <f>TotalCountyLiqFuelEmisInd!C52</f>
        <v>26391</v>
      </c>
      <c r="G55" s="7">
        <f>TotalCountyLiqFuelEmisInd!D52</f>
        <v>0.014726619238965637</v>
      </c>
      <c r="H55" s="8">
        <f t="shared" si="2"/>
        <v>0.10770751445212771</v>
      </c>
      <c r="I55" s="8">
        <f t="shared" si="7"/>
        <v>1.6680856084380804</v>
      </c>
      <c r="J55" s="8">
        <f t="shared" si="7"/>
        <v>0.359025048173759</v>
      </c>
      <c r="K55" s="8">
        <f t="shared" si="7"/>
        <v>0.1353248258501092</v>
      </c>
      <c r="L55" s="8">
        <f t="shared" si="7"/>
        <v>0.11599270787152216</v>
      </c>
      <c r="M55" s="8">
        <f t="shared" si="7"/>
        <v>0.11599270787152216</v>
      </c>
      <c r="N55" s="8">
        <f t="shared" si="7"/>
        <v>0.11599270787152216</v>
      </c>
    </row>
    <row r="56" spans="1:14" ht="12.75">
      <c r="A56" t="str">
        <f t="shared" si="3"/>
        <v>Industrial Stationary IC Engines - Diesel</v>
      </c>
      <c r="B56" t="str">
        <f t="shared" si="5"/>
        <v>050-040-1200-0000 </v>
      </c>
      <c r="C56">
        <f t="shared" si="6"/>
        <v>82099</v>
      </c>
      <c r="D56">
        <f>TotalCountyLiqFuelEmisInd!A53</f>
        <v>99</v>
      </c>
      <c r="E56" t="str">
        <f>TotalCountyLiqFuelEmisInd!B53</f>
        <v>Stanislaus</v>
      </c>
      <c r="F56">
        <f>TotalCountyLiqFuelEmisInd!C53</f>
        <v>23307</v>
      </c>
      <c r="G56" s="7">
        <f>TotalCountyLiqFuelEmisInd!D53</f>
        <v>0.013005695676653864</v>
      </c>
      <c r="H56" s="8">
        <f t="shared" si="2"/>
        <v>0.0951210275978834</v>
      </c>
      <c r="I56" s="8">
        <f t="shared" si="7"/>
        <v>1.4731564274133735</v>
      </c>
      <c r="J56" s="8">
        <f t="shared" si="7"/>
        <v>0.31707009199294467</v>
      </c>
      <c r="K56" s="8">
        <f t="shared" si="7"/>
        <v>0.11951103467426376</v>
      </c>
      <c r="L56" s="8">
        <f t="shared" si="7"/>
        <v>0.10243802972079752</v>
      </c>
      <c r="M56" s="8">
        <f t="shared" si="7"/>
        <v>0.10243802972079752</v>
      </c>
      <c r="N56" s="8">
        <f t="shared" si="7"/>
        <v>0.10243802972079752</v>
      </c>
    </row>
    <row r="57" spans="1:14" ht="12.75">
      <c r="A57" t="str">
        <f t="shared" si="3"/>
        <v>Industrial Stationary IC Engines - Diesel</v>
      </c>
      <c r="B57" t="str">
        <f t="shared" si="5"/>
        <v>050-040-1200-0000 </v>
      </c>
      <c r="C57">
        <f t="shared" si="6"/>
        <v>82099</v>
      </c>
      <c r="D57">
        <f>TotalCountyLiqFuelEmisInd!A54</f>
        <v>101</v>
      </c>
      <c r="E57" t="str">
        <f>TotalCountyLiqFuelEmisInd!B54</f>
        <v>Sutter</v>
      </c>
      <c r="F57">
        <f>TotalCountyLiqFuelEmisInd!C54</f>
        <v>1660</v>
      </c>
      <c r="G57" s="7">
        <f>TotalCountyLiqFuelEmisInd!D54</f>
        <v>0.0009263077540329263</v>
      </c>
      <c r="H57" s="8">
        <f t="shared" si="2"/>
        <v>0.006774827554489485</v>
      </c>
      <c r="I57" s="8">
        <f aca="true" t="shared" si="8" ref="I57:N64">$G57*I$4</f>
        <v>0.10492297033106791</v>
      </c>
      <c r="J57" s="8">
        <f t="shared" si="8"/>
        <v>0.02258275851496495</v>
      </c>
      <c r="K57" s="8">
        <f t="shared" si="8"/>
        <v>0.008511962824871405</v>
      </c>
      <c r="L57" s="8">
        <f t="shared" si="8"/>
        <v>0.007295968135604062</v>
      </c>
      <c r="M57" s="8">
        <f t="shared" si="8"/>
        <v>0.007295968135604062</v>
      </c>
      <c r="N57" s="8">
        <f t="shared" si="8"/>
        <v>0.007295968135604062</v>
      </c>
    </row>
    <row r="58" spans="1:14" ht="12.75">
      <c r="A58" t="str">
        <f t="shared" si="3"/>
        <v>Industrial Stationary IC Engines - Diesel</v>
      </c>
      <c r="B58" t="str">
        <f t="shared" si="5"/>
        <v>050-040-1200-0000 </v>
      </c>
      <c r="C58">
        <f t="shared" si="6"/>
        <v>82099</v>
      </c>
      <c r="D58">
        <f>TotalCountyLiqFuelEmisInd!A55</f>
        <v>103</v>
      </c>
      <c r="E58" t="str">
        <f>TotalCountyLiqFuelEmisInd!B55</f>
        <v>Tehama</v>
      </c>
      <c r="F58">
        <f>TotalCountyLiqFuelEmisInd!C55</f>
        <v>2186</v>
      </c>
      <c r="G58" s="7">
        <f>TotalCountyLiqFuelEmisInd!D55</f>
        <v>0.0012198245483831186</v>
      </c>
      <c r="H58" s="8">
        <f t="shared" si="2"/>
        <v>0.008921550020550612</v>
      </c>
      <c r="I58" s="8">
        <f t="shared" si="8"/>
        <v>0.13816964647211716</v>
      </c>
      <c r="J58" s="8">
        <f t="shared" si="8"/>
        <v>0.02973850006850204</v>
      </c>
      <c r="K58" s="8">
        <f t="shared" si="8"/>
        <v>0.011209126948896923</v>
      </c>
      <c r="L58" s="8">
        <f t="shared" si="8"/>
        <v>0.009607823099054506</v>
      </c>
      <c r="M58" s="8">
        <f t="shared" si="8"/>
        <v>0.009607823099054506</v>
      </c>
      <c r="N58" s="8">
        <f t="shared" si="8"/>
        <v>0.009607823099054506</v>
      </c>
    </row>
    <row r="59" spans="1:14" ht="12.75">
      <c r="A59" t="str">
        <f t="shared" si="3"/>
        <v>Industrial Stationary IC Engines - Diesel</v>
      </c>
      <c r="B59" t="str">
        <f t="shared" si="5"/>
        <v>050-040-1200-0000 </v>
      </c>
      <c r="C59">
        <f t="shared" si="6"/>
        <v>82099</v>
      </c>
      <c r="D59">
        <f>TotalCountyLiqFuelEmisInd!A56</f>
        <v>105</v>
      </c>
      <c r="E59" t="str">
        <f>TotalCountyLiqFuelEmisInd!B56</f>
        <v>Trinity</v>
      </c>
      <c r="F59">
        <f>TotalCountyLiqFuelEmisInd!C56</f>
        <v>197</v>
      </c>
      <c r="G59" s="7">
        <f>TotalCountyLiqFuelEmisInd!D56</f>
        <v>0.00010992929370149788</v>
      </c>
      <c r="H59" s="8">
        <f t="shared" si="2"/>
        <v>0.0008040006194183306</v>
      </c>
      <c r="I59" s="8">
        <f t="shared" si="8"/>
        <v>0.01245170190073517</v>
      </c>
      <c r="J59" s="8">
        <f t="shared" si="8"/>
        <v>0.002680002064727768</v>
      </c>
      <c r="K59" s="8">
        <f t="shared" si="8"/>
        <v>0.0010101546243973896</v>
      </c>
      <c r="L59" s="8">
        <f t="shared" si="8"/>
        <v>0.0008658468209120483</v>
      </c>
      <c r="M59" s="8">
        <f t="shared" si="8"/>
        <v>0.0008658468209120483</v>
      </c>
      <c r="N59" s="8">
        <f t="shared" si="8"/>
        <v>0.0008658468209120483</v>
      </c>
    </row>
    <row r="60" spans="1:14" ht="12.75">
      <c r="A60" t="str">
        <f t="shared" si="3"/>
        <v>Industrial Stationary IC Engines - Diesel</v>
      </c>
      <c r="B60" t="str">
        <f t="shared" si="5"/>
        <v>050-040-1200-0000 </v>
      </c>
      <c r="C60">
        <f t="shared" si="6"/>
        <v>82099</v>
      </c>
      <c r="D60">
        <f>TotalCountyLiqFuelEmisInd!A57</f>
        <v>107</v>
      </c>
      <c r="E60" t="str">
        <f>TotalCountyLiqFuelEmisInd!B57</f>
        <v>Tulare</v>
      </c>
      <c r="F60">
        <f>TotalCountyLiqFuelEmisInd!C57</f>
        <v>12048</v>
      </c>
      <c r="G60" s="7">
        <f>TotalCountyLiqFuelEmisInd!D57</f>
        <v>0.006722985434089576</v>
      </c>
      <c r="H60" s="8">
        <f t="shared" si="2"/>
        <v>0.04917055564848754</v>
      </c>
      <c r="I60" s="8">
        <f t="shared" si="8"/>
        <v>0.7615132208124736</v>
      </c>
      <c r="J60" s="8">
        <f t="shared" si="8"/>
        <v>0.16390185216162512</v>
      </c>
      <c r="K60" s="8">
        <f t="shared" si="8"/>
        <v>0.061778390430151015</v>
      </c>
      <c r="L60" s="8">
        <f t="shared" si="8"/>
        <v>0.052952906082986584</v>
      </c>
      <c r="M60" s="8">
        <f t="shared" si="8"/>
        <v>0.052952906082986584</v>
      </c>
      <c r="N60" s="8">
        <f t="shared" si="8"/>
        <v>0.052952906082986584</v>
      </c>
    </row>
    <row r="61" spans="1:14" ht="12.75">
      <c r="A61" t="str">
        <f t="shared" si="3"/>
        <v>Industrial Stationary IC Engines - Diesel</v>
      </c>
      <c r="B61" t="str">
        <f t="shared" si="5"/>
        <v>050-040-1200-0000 </v>
      </c>
      <c r="C61">
        <f t="shared" si="6"/>
        <v>82099</v>
      </c>
      <c r="D61">
        <f>TotalCountyLiqFuelEmisInd!A58</f>
        <v>109</v>
      </c>
      <c r="E61" t="str">
        <f>TotalCountyLiqFuelEmisInd!B58</f>
        <v>Tuolumne</v>
      </c>
      <c r="F61">
        <f>TotalCountyLiqFuelEmisInd!C58</f>
        <v>930</v>
      </c>
      <c r="G61" s="7">
        <f>TotalCountyLiqFuelEmisInd!D58</f>
        <v>0.0005189555489461575</v>
      </c>
      <c r="H61" s="8">
        <f t="shared" si="2"/>
        <v>0.0037955359190814586</v>
      </c>
      <c r="I61" s="8">
        <f t="shared" si="8"/>
        <v>0.058782146028851304</v>
      </c>
      <c r="J61" s="8">
        <f t="shared" si="8"/>
        <v>0.012651786396938194</v>
      </c>
      <c r="K61" s="8">
        <f t="shared" si="8"/>
        <v>0.0047687502573074735</v>
      </c>
      <c r="L61" s="8">
        <f t="shared" si="8"/>
        <v>0.004087500220549264</v>
      </c>
      <c r="M61" s="8">
        <f t="shared" si="8"/>
        <v>0.004087500220549264</v>
      </c>
      <c r="N61" s="8">
        <f t="shared" si="8"/>
        <v>0.004087500220549264</v>
      </c>
    </row>
    <row r="62" spans="1:14" ht="12.75">
      <c r="A62" t="str">
        <f t="shared" si="3"/>
        <v>Industrial Stationary IC Engines - Diesel</v>
      </c>
      <c r="B62" t="str">
        <f t="shared" si="5"/>
        <v>050-040-1200-0000 </v>
      </c>
      <c r="C62">
        <f t="shared" si="6"/>
        <v>82099</v>
      </c>
      <c r="D62">
        <f>TotalCountyLiqFuelEmisInd!A59</f>
        <v>111</v>
      </c>
      <c r="E62" t="str">
        <f>TotalCountyLiqFuelEmisInd!B59</f>
        <v>Ventura</v>
      </c>
      <c r="F62">
        <f>TotalCountyLiqFuelEmisInd!C59</f>
        <v>30860</v>
      </c>
      <c r="G62" s="7">
        <f>TotalCountyLiqFuelEmisInd!D59</f>
        <v>0.01722039595750368</v>
      </c>
      <c r="H62" s="8">
        <f t="shared" si="2"/>
        <v>0.12594649297081056</v>
      </c>
      <c r="I62" s="8">
        <f t="shared" si="8"/>
        <v>1.9505559424197327</v>
      </c>
      <c r="J62" s="8">
        <f t="shared" si="8"/>
        <v>0.4198216432360352</v>
      </c>
      <c r="K62" s="8">
        <f t="shared" si="8"/>
        <v>0.15824046552742865</v>
      </c>
      <c r="L62" s="8">
        <f t="shared" si="8"/>
        <v>0.135634684737796</v>
      </c>
      <c r="M62" s="8">
        <f t="shared" si="8"/>
        <v>0.135634684737796</v>
      </c>
      <c r="N62" s="8">
        <f t="shared" si="8"/>
        <v>0.135634684737796</v>
      </c>
    </row>
    <row r="63" spans="1:14" ht="12.75">
      <c r="A63" t="str">
        <f aca="true" t="shared" si="9" ref="A63:C64">A62</f>
        <v>Industrial Stationary IC Engines - Diesel</v>
      </c>
      <c r="B63" t="str">
        <f t="shared" si="9"/>
        <v>050-040-1200-0000 </v>
      </c>
      <c r="C63">
        <f t="shared" si="9"/>
        <v>82099</v>
      </c>
      <c r="D63">
        <f>TotalCountyLiqFuelEmisInd!A60</f>
        <v>113</v>
      </c>
      <c r="E63" t="str">
        <f>TotalCountyLiqFuelEmisInd!B60</f>
        <v>Yolo</v>
      </c>
      <c r="F63">
        <f>TotalCountyLiqFuelEmisInd!C60</f>
        <v>6034</v>
      </c>
      <c r="G63" s="7">
        <f>TotalCountyLiqFuelEmisInd!D60</f>
        <v>0.0033670728842377577</v>
      </c>
      <c r="H63" s="8">
        <f>$G63*H$4</f>
        <v>0.024626090038427445</v>
      </c>
      <c r="I63" s="8">
        <f t="shared" si="8"/>
        <v>0.3813886764925686</v>
      </c>
      <c r="J63" s="8">
        <f t="shared" si="8"/>
        <v>0.08208696679475815</v>
      </c>
      <c r="K63" s="8">
        <f t="shared" si="8"/>
        <v>0.030940472099562688</v>
      </c>
      <c r="L63" s="8">
        <f t="shared" si="8"/>
        <v>0.02652040465676802</v>
      </c>
      <c r="M63" s="8">
        <f t="shared" si="8"/>
        <v>0.02652040465676802</v>
      </c>
      <c r="N63" s="8">
        <f t="shared" si="8"/>
        <v>0.02652040465676802</v>
      </c>
    </row>
    <row r="64" spans="1:14" ht="12.75">
      <c r="A64" t="str">
        <f t="shared" si="9"/>
        <v>Industrial Stationary IC Engines - Diesel</v>
      </c>
      <c r="B64" t="str">
        <f t="shared" si="9"/>
        <v>050-040-1200-0000 </v>
      </c>
      <c r="C64">
        <f t="shared" si="9"/>
        <v>82099</v>
      </c>
      <c r="D64">
        <f>TotalCountyLiqFuelEmisInd!A61</f>
        <v>115</v>
      </c>
      <c r="E64" t="str">
        <f>TotalCountyLiqFuelEmisInd!B61</f>
        <v>Yuba</v>
      </c>
      <c r="F64">
        <f>TotalCountyLiqFuelEmisInd!C61</f>
        <v>1213</v>
      </c>
      <c r="G64" s="7">
        <f>TotalCountyLiqFuelEmisInd!D61</f>
        <v>0.0006768742805071925</v>
      </c>
      <c r="H64" s="8">
        <f>$G64*H$4</f>
        <v>0.0049505215804793645</v>
      </c>
      <c r="I64" s="8">
        <f t="shared" si="8"/>
        <v>0.07666961627203939</v>
      </c>
      <c r="J64" s="8">
        <f t="shared" si="8"/>
        <v>0.01650173860159788</v>
      </c>
      <c r="K64" s="8">
        <f t="shared" si="8"/>
        <v>0.006219886088294586</v>
      </c>
      <c r="L64" s="8">
        <f t="shared" si="8"/>
        <v>0.005331330932823931</v>
      </c>
      <c r="M64" s="8">
        <f t="shared" si="8"/>
        <v>0.005331330932823931</v>
      </c>
      <c r="N64" s="8">
        <f t="shared" si="8"/>
        <v>0.005331330932823931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2" max="2" width="17.57421875" style="0" bestFit="1" customWidth="1"/>
    <col min="3" max="3" width="6.140625" style="0" bestFit="1" customWidth="1"/>
    <col min="4" max="4" width="11.7109375" style="0" bestFit="1" customWidth="1"/>
    <col min="5" max="5" width="14.8515625" style="0" bestFit="1" customWidth="1"/>
    <col min="6" max="6" width="19.57421875" style="0" customWidth="1"/>
    <col min="7" max="7" width="9.28125" style="0" bestFit="1" customWidth="1"/>
    <col min="8" max="8" width="6.57421875" style="0" customWidth="1"/>
    <col min="9" max="9" width="8.7109375" style="0" bestFit="1" customWidth="1"/>
    <col min="10" max="10" width="7.7109375" style="0" bestFit="1" customWidth="1"/>
    <col min="11" max="14" width="6.7109375" style="0" bestFit="1" customWidth="1"/>
  </cols>
  <sheetData>
    <row r="1" ht="12.75">
      <c r="A1" t="s">
        <v>172</v>
      </c>
    </row>
    <row r="2" ht="12.75">
      <c r="H2" t="s">
        <v>29</v>
      </c>
    </row>
    <row r="3" spans="4:14" ht="12.75">
      <c r="D3" t="s">
        <v>31</v>
      </c>
      <c r="E3" t="s">
        <v>49</v>
      </c>
      <c r="F3" t="s">
        <v>50</v>
      </c>
      <c r="H3" t="s">
        <v>16</v>
      </c>
      <c r="I3" t="s">
        <v>1</v>
      </c>
      <c r="J3" t="s">
        <v>2</v>
      </c>
      <c r="K3" t="s">
        <v>3</v>
      </c>
      <c r="L3" t="s">
        <v>4</v>
      </c>
      <c r="M3" t="s">
        <v>30</v>
      </c>
      <c r="N3" t="s">
        <v>6</v>
      </c>
    </row>
    <row r="4" spans="4:14" ht="12.75">
      <c r="D4" t="str">
        <f>StateLiquidFuels!A56</f>
        <v>Industrial Distillate Oil Combustion</v>
      </c>
      <c r="E4" t="str">
        <f>StateLiquidFuels!B56</f>
        <v>050-995-1220-0000 </v>
      </c>
      <c r="F4">
        <f>StateLiquidFuels!C56</f>
        <v>66803</v>
      </c>
      <c r="H4">
        <f>StateLiquidFuels!E56</f>
        <v>37.9817393549364</v>
      </c>
      <c r="I4">
        <f>StateLiquidFuels!F56</f>
        <v>7.75137537855845</v>
      </c>
      <c r="J4">
        <f>StateLiquidFuels!G56</f>
        <v>3.875687689279225</v>
      </c>
      <c r="K4">
        <f>StateLiquidFuels!H56</f>
        <v>0.1953346595396729</v>
      </c>
      <c r="L4">
        <f>StateLiquidFuels!I56</f>
        <v>0.155027507571169</v>
      </c>
      <c r="M4">
        <f>StateLiquidFuels!J56</f>
        <v>2.557953874924288</v>
      </c>
      <c r="N4">
        <f>StateLiquidFuels!K56</f>
        <v>1.278976937462144</v>
      </c>
    </row>
    <row r="6" spans="1:7" ht="37.5" customHeight="1">
      <c r="A6" t="str">
        <f aca="true" t="shared" si="0" ref="A6:C7">D3</f>
        <v>By EIC Code</v>
      </c>
      <c r="B6" t="str">
        <f t="shared" si="0"/>
        <v>EIC</v>
      </c>
      <c r="C6" t="str">
        <f t="shared" si="0"/>
        <v>CES</v>
      </c>
      <c r="D6" t="str">
        <f>TotalCountyLiqFuelEmisInd!A3</f>
        <v>County FIPS</v>
      </c>
      <c r="E6" t="str">
        <f>TotalCountyLiqFuelEmisInd!B3</f>
        <v>Area Name</v>
      </c>
      <c r="F6" s="4" t="str">
        <f>TotalCountyLiqFuelEmisInd!C3</f>
        <v>Number of Employees for week including March 12, 1999</v>
      </c>
      <c r="G6" t="str">
        <f>TotalCountyLiqFuelEmisInd!D3</f>
        <v>Proportion</v>
      </c>
    </row>
    <row r="7" spans="1:14" ht="12.75">
      <c r="A7" t="str">
        <f t="shared" si="0"/>
        <v>Industrial Distillate Oil Combustion</v>
      </c>
      <c r="B7" t="str">
        <f t="shared" si="0"/>
        <v>050-995-1220-0000 </v>
      </c>
      <c r="C7">
        <f t="shared" si="0"/>
        <v>66803</v>
      </c>
      <c r="D7">
        <f>TotalCountyLiqFuelEmisInd!A4</f>
        <v>1</v>
      </c>
      <c r="E7" t="str">
        <f>TotalCountyLiqFuelEmisInd!B4</f>
        <v>Alameda</v>
      </c>
      <c r="F7">
        <f>TotalCountyLiqFuelEmisInd!C4</f>
        <v>89281</v>
      </c>
      <c r="G7" s="9">
        <f>TotalCountyLiqFuelEmisInd!D4</f>
        <v>0.04982029071555042</v>
      </c>
      <c r="H7" s="8">
        <f aca="true" t="shared" si="1" ref="H7:N16">$G7*H$4</f>
        <v>1.892261296545194</v>
      </c>
      <c r="I7" s="8">
        <f t="shared" si="1"/>
        <v>0.38617577480514165</v>
      </c>
      <c r="J7" s="8">
        <f t="shared" si="1"/>
        <v>0.19308788740257082</v>
      </c>
      <c r="K7" s="8">
        <f t="shared" si="1"/>
        <v>0.00973162952508957</v>
      </c>
      <c r="L7" s="8">
        <f t="shared" si="1"/>
        <v>0.007723515496102834</v>
      </c>
      <c r="M7" s="8">
        <f t="shared" si="1"/>
        <v>0.12743800568569674</v>
      </c>
      <c r="N7" s="8">
        <f t="shared" si="1"/>
        <v>0.06371900284284837</v>
      </c>
    </row>
    <row r="8" spans="1:14" ht="12.75">
      <c r="A8" t="str">
        <f>D4</f>
        <v>Industrial Distillate Oil Combustion</v>
      </c>
      <c r="B8" t="str">
        <f>E4</f>
        <v>050-995-1220-0000 </v>
      </c>
      <c r="C8">
        <f>F4</f>
        <v>66803</v>
      </c>
      <c r="D8">
        <f>TotalCountyLiqFuelEmisInd!A5</f>
        <v>3</v>
      </c>
      <c r="E8" t="str">
        <f>TotalCountyLiqFuelEmisInd!B5</f>
        <v>Alpine</v>
      </c>
      <c r="F8">
        <f>TotalCountyLiqFuelEmisInd!C5</f>
        <v>0</v>
      </c>
      <c r="G8" s="9">
        <f>TotalCountyLiqFuelEmisInd!D5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</row>
    <row r="9" spans="1:14" ht="12.75">
      <c r="A9" t="str">
        <f>A7</f>
        <v>Industrial Distillate Oil Combustion</v>
      </c>
      <c r="B9" t="str">
        <f>B7</f>
        <v>050-995-1220-0000 </v>
      </c>
      <c r="C9">
        <f>C7</f>
        <v>66803</v>
      </c>
      <c r="D9">
        <f>TotalCountyLiqFuelEmisInd!A6</f>
        <v>5</v>
      </c>
      <c r="E9" t="str">
        <f>TotalCountyLiqFuelEmisInd!B6</f>
        <v>Amador</v>
      </c>
      <c r="F9">
        <f>TotalCountyLiqFuelEmisInd!C6</f>
        <v>857</v>
      </c>
      <c r="G9" s="9">
        <f>TotalCountyLiqFuelEmisInd!D6</f>
        <v>0.0004782203284374806</v>
      </c>
      <c r="H9" s="8">
        <f t="shared" si="1"/>
        <v>0.01816363986894447</v>
      </c>
      <c r="I9" s="8">
        <f t="shared" si="1"/>
        <v>0.0037068652793764228</v>
      </c>
      <c r="J9" s="8">
        <f t="shared" si="1"/>
        <v>0.0018534326396882114</v>
      </c>
      <c r="K9" s="8">
        <f t="shared" si="1"/>
        <v>9.341300504028584E-05</v>
      </c>
      <c r="L9" s="8">
        <f t="shared" si="1"/>
        <v>7.413730558752845E-05</v>
      </c>
      <c r="M9" s="8">
        <f t="shared" si="1"/>
        <v>0.0012232655421942193</v>
      </c>
      <c r="N9" s="8">
        <f t="shared" si="1"/>
        <v>0.0006116327710971096</v>
      </c>
    </row>
    <row r="10" spans="1:14" ht="12.75">
      <c r="A10" t="str">
        <f aca="true" t="shared" si="2" ref="A10:A41">A9</f>
        <v>Industrial Distillate Oil Combustion</v>
      </c>
      <c r="B10" t="str">
        <f aca="true" t="shared" si="3" ref="B10:B41">B9</f>
        <v>050-995-1220-0000 </v>
      </c>
      <c r="C10">
        <f aca="true" t="shared" si="4" ref="C10:C41">C9</f>
        <v>66803</v>
      </c>
      <c r="D10">
        <f>TotalCountyLiqFuelEmisInd!A7</f>
        <v>7</v>
      </c>
      <c r="E10" t="str">
        <f>TotalCountyLiqFuelEmisInd!B7</f>
        <v>Butte</v>
      </c>
      <c r="F10">
        <f>TotalCountyLiqFuelEmisInd!C7</f>
        <v>4512</v>
      </c>
      <c r="G10" s="9">
        <f>TotalCountyLiqFuelEmisInd!D7</f>
        <v>0.0025177714374678096</v>
      </c>
      <c r="H10" s="8">
        <f t="shared" si="1"/>
        <v>0.0956293384932059</v>
      </c>
      <c r="I10" s="8">
        <f t="shared" si="1"/>
        <v>0.019516191529225697</v>
      </c>
      <c r="J10" s="8">
        <f t="shared" si="1"/>
        <v>0.009758095764612848</v>
      </c>
      <c r="K10" s="8">
        <f t="shared" si="1"/>
        <v>0.0004918080265364875</v>
      </c>
      <c r="L10" s="8">
        <f t="shared" si="1"/>
        <v>0.0003903238305845139</v>
      </c>
      <c r="M10" s="8">
        <f t="shared" si="1"/>
        <v>0.006440343204644479</v>
      </c>
      <c r="N10" s="8">
        <f t="shared" si="1"/>
        <v>0.0032201716023222394</v>
      </c>
    </row>
    <row r="11" spans="1:14" ht="12.75">
      <c r="A11" t="str">
        <f t="shared" si="2"/>
        <v>Industrial Distillate Oil Combustion</v>
      </c>
      <c r="B11" t="str">
        <f t="shared" si="3"/>
        <v>050-995-1220-0000 </v>
      </c>
      <c r="C11">
        <f t="shared" si="4"/>
        <v>66803</v>
      </c>
      <c r="D11">
        <f>TotalCountyLiqFuelEmisInd!A8</f>
        <v>9</v>
      </c>
      <c r="E11" t="str">
        <f>TotalCountyLiqFuelEmisInd!B8</f>
        <v>Calaveras</v>
      </c>
      <c r="F11">
        <f>TotalCountyLiqFuelEmisInd!C8</f>
        <v>468</v>
      </c>
      <c r="G11" s="9">
        <f>TotalCountyLiqFuelEmisInd!D8</f>
        <v>0.00026115182463096957</v>
      </c>
      <c r="H11" s="8">
        <f t="shared" si="1"/>
        <v>0.009919000535199547</v>
      </c>
      <c r="I11" s="8">
        <f t="shared" si="1"/>
        <v>0.0020242858235101115</v>
      </c>
      <c r="J11" s="8">
        <f t="shared" si="1"/>
        <v>0.0010121429117550557</v>
      </c>
      <c r="K11" s="8">
        <f t="shared" si="1"/>
        <v>5.1012002752454804E-05</v>
      </c>
      <c r="L11" s="8">
        <f t="shared" si="1"/>
        <v>4.0485716470202234E-05</v>
      </c>
      <c r="M11" s="8">
        <f t="shared" si="1"/>
        <v>0.0006680143217583367</v>
      </c>
      <c r="N11" s="8">
        <f t="shared" si="1"/>
        <v>0.0003340071608791684</v>
      </c>
    </row>
    <row r="12" spans="1:14" ht="12.75">
      <c r="A12" t="str">
        <f t="shared" si="2"/>
        <v>Industrial Distillate Oil Combustion</v>
      </c>
      <c r="B12" t="str">
        <f t="shared" si="3"/>
        <v>050-995-1220-0000 </v>
      </c>
      <c r="C12">
        <f t="shared" si="4"/>
        <v>66803</v>
      </c>
      <c r="D12">
        <f>TotalCountyLiqFuelEmisInd!A9</f>
        <v>11</v>
      </c>
      <c r="E12" t="str">
        <f>TotalCountyLiqFuelEmisInd!B9</f>
        <v>Colusa</v>
      </c>
      <c r="F12">
        <f>TotalCountyLiqFuelEmisInd!C9</f>
        <v>709</v>
      </c>
      <c r="G12" s="9">
        <f>TotalCountyLiqFuelEmisInd!D9</f>
        <v>0.000395633853981533</v>
      </c>
      <c r="H12" s="8">
        <f t="shared" si="1"/>
        <v>0.015026861921915553</v>
      </c>
      <c r="I12" s="8">
        <f t="shared" si="1"/>
        <v>0.003066706514676644</v>
      </c>
      <c r="J12" s="8">
        <f t="shared" si="1"/>
        <v>0.001533353257338322</v>
      </c>
      <c r="K12" s="8">
        <f t="shared" si="1"/>
        <v>7.728100416985142E-05</v>
      </c>
      <c r="L12" s="8">
        <f t="shared" si="1"/>
        <v>6.133413029353289E-05</v>
      </c>
      <c r="M12" s="8">
        <f t="shared" si="1"/>
        <v>0.0010120131498432923</v>
      </c>
      <c r="N12" s="8">
        <f t="shared" si="1"/>
        <v>0.0005060065749216461</v>
      </c>
    </row>
    <row r="13" spans="1:14" ht="12.75">
      <c r="A13" t="str">
        <f t="shared" si="2"/>
        <v>Industrial Distillate Oil Combustion</v>
      </c>
      <c r="B13" t="str">
        <f t="shared" si="3"/>
        <v>050-995-1220-0000 </v>
      </c>
      <c r="C13">
        <f t="shared" si="4"/>
        <v>66803</v>
      </c>
      <c r="D13">
        <f>TotalCountyLiqFuelEmisInd!A10</f>
        <v>13</v>
      </c>
      <c r="E13" t="str">
        <f>TotalCountyLiqFuelEmisInd!B10</f>
        <v>Contra Costa</v>
      </c>
      <c r="F13">
        <f>TotalCountyLiqFuelEmisInd!C10</f>
        <v>18890</v>
      </c>
      <c r="G13" s="9">
        <f>TotalCountyLiqFuelEmisInd!D10</f>
        <v>0.010540935827519264</v>
      </c>
      <c r="H13" s="8">
        <f t="shared" si="1"/>
        <v>0.40036307715794756</v>
      </c>
      <c r="I13" s="8">
        <f t="shared" si="1"/>
        <v>0.08170675044039746</v>
      </c>
      <c r="J13" s="8">
        <f t="shared" si="1"/>
        <v>0.04085337522019873</v>
      </c>
      <c r="K13" s="8">
        <f t="shared" si="1"/>
        <v>0.0020590101110980158</v>
      </c>
      <c r="L13" s="8">
        <f t="shared" si="1"/>
        <v>0.0016341350088079495</v>
      </c>
      <c r="M13" s="8">
        <f t="shared" si="1"/>
        <v>0.02696322764533116</v>
      </c>
      <c r="N13" s="8">
        <f t="shared" si="1"/>
        <v>0.01348161382266558</v>
      </c>
    </row>
    <row r="14" spans="1:14" ht="12.75">
      <c r="A14" t="str">
        <f t="shared" si="2"/>
        <v>Industrial Distillate Oil Combustion</v>
      </c>
      <c r="B14" t="str">
        <f t="shared" si="3"/>
        <v>050-995-1220-0000 </v>
      </c>
      <c r="C14">
        <f t="shared" si="4"/>
        <v>66803</v>
      </c>
      <c r="D14">
        <f>TotalCountyLiqFuelEmisInd!A11</f>
        <v>15</v>
      </c>
      <c r="E14" t="str">
        <f>TotalCountyLiqFuelEmisInd!B11</f>
        <v>Del Norte</v>
      </c>
      <c r="F14">
        <f>TotalCountyLiqFuelEmisInd!C11</f>
        <v>250</v>
      </c>
      <c r="G14" s="9">
        <f>TotalCountyLiqFuelEmisInd!D11</f>
        <v>0.0001395041798242359</v>
      </c>
      <c r="H14" s="8">
        <f t="shared" si="1"/>
        <v>0.005298611397008305</v>
      </c>
      <c r="I14" s="8">
        <f t="shared" si="1"/>
        <v>0.0010813492646955724</v>
      </c>
      <c r="J14" s="8">
        <f t="shared" si="1"/>
        <v>0.0005406746323477862</v>
      </c>
      <c r="K14" s="8">
        <f t="shared" si="1"/>
        <v>2.7250001470328425E-05</v>
      </c>
      <c r="L14" s="8">
        <f t="shared" si="1"/>
        <v>2.162698529391145E-05</v>
      </c>
      <c r="M14" s="8">
        <f t="shared" si="1"/>
        <v>0.00035684525734953887</v>
      </c>
      <c r="N14" s="8">
        <f t="shared" si="1"/>
        <v>0.00017842262867476944</v>
      </c>
    </row>
    <row r="15" spans="1:14" ht="12.75">
      <c r="A15" t="str">
        <f t="shared" si="2"/>
        <v>Industrial Distillate Oil Combustion</v>
      </c>
      <c r="B15" t="str">
        <f t="shared" si="3"/>
        <v>050-995-1220-0000 </v>
      </c>
      <c r="C15">
        <f t="shared" si="4"/>
        <v>66803</v>
      </c>
      <c r="D15">
        <f>TotalCountyLiqFuelEmisInd!A12</f>
        <v>17</v>
      </c>
      <c r="E15" t="str">
        <f>TotalCountyLiqFuelEmisInd!B12</f>
        <v>El Dorado</v>
      </c>
      <c r="F15">
        <f>TotalCountyLiqFuelEmisInd!C12</f>
        <v>2042</v>
      </c>
      <c r="G15" s="9">
        <f>TotalCountyLiqFuelEmisInd!D12</f>
        <v>0.0011394701408043587</v>
      </c>
      <c r="H15" s="8">
        <f t="shared" si="1"/>
        <v>0.043279057890763833</v>
      </c>
      <c r="I15" s="8">
        <f t="shared" si="1"/>
        <v>0.008832460794033437</v>
      </c>
      <c r="J15" s="8">
        <f t="shared" si="1"/>
        <v>0.004416230397016718</v>
      </c>
      <c r="K15" s="8">
        <f t="shared" si="1"/>
        <v>0.00022257801200964257</v>
      </c>
      <c r="L15" s="8">
        <f t="shared" si="1"/>
        <v>0.00017664921588066872</v>
      </c>
      <c r="M15" s="8">
        <f t="shared" si="1"/>
        <v>0.0029147120620310334</v>
      </c>
      <c r="N15" s="8">
        <f t="shared" si="1"/>
        <v>0.0014573560310155167</v>
      </c>
    </row>
    <row r="16" spans="1:14" ht="12.75">
      <c r="A16" t="str">
        <f t="shared" si="2"/>
        <v>Industrial Distillate Oil Combustion</v>
      </c>
      <c r="B16" t="str">
        <f t="shared" si="3"/>
        <v>050-995-1220-0000 </v>
      </c>
      <c r="C16">
        <f t="shared" si="4"/>
        <v>66803</v>
      </c>
      <c r="D16">
        <f>TotalCountyLiqFuelEmisInd!A13</f>
        <v>19</v>
      </c>
      <c r="E16" t="str">
        <f>TotalCountyLiqFuelEmisInd!B13</f>
        <v>Fresno</v>
      </c>
      <c r="F16">
        <f>TotalCountyLiqFuelEmisInd!C13</f>
        <v>26406</v>
      </c>
      <c r="G16" s="9">
        <f>TotalCountyLiqFuelEmisInd!D13</f>
        <v>0.014734989489755093</v>
      </c>
      <c r="H16" s="8">
        <f t="shared" si="1"/>
        <v>0.5596605301976052</v>
      </c>
      <c r="I16" s="8">
        <f t="shared" si="1"/>
        <v>0.11421643473420516</v>
      </c>
      <c r="J16" s="8">
        <f t="shared" si="1"/>
        <v>0.05710821736710258</v>
      </c>
      <c r="K16" s="8">
        <f t="shared" si="1"/>
        <v>0.00287825415530197</v>
      </c>
      <c r="L16" s="8">
        <f t="shared" si="1"/>
        <v>0.0022843286946841036</v>
      </c>
      <c r="M16" s="8">
        <f t="shared" si="1"/>
        <v>0.037691423462287696</v>
      </c>
      <c r="N16" s="8">
        <f t="shared" si="1"/>
        <v>0.018845711731143848</v>
      </c>
    </row>
    <row r="17" spans="1:14" ht="12.75">
      <c r="A17" t="str">
        <f t="shared" si="2"/>
        <v>Industrial Distillate Oil Combustion</v>
      </c>
      <c r="B17" t="str">
        <f t="shared" si="3"/>
        <v>050-995-1220-0000 </v>
      </c>
      <c r="C17">
        <f t="shared" si="4"/>
        <v>66803</v>
      </c>
      <c r="D17">
        <f>TotalCountyLiqFuelEmisInd!A14</f>
        <v>21</v>
      </c>
      <c r="E17" t="str">
        <f>TotalCountyLiqFuelEmisInd!B14</f>
        <v>Glenn</v>
      </c>
      <c r="F17">
        <f>TotalCountyLiqFuelEmisInd!C14</f>
        <v>905</v>
      </c>
      <c r="G17" s="9">
        <f>TotalCountyLiqFuelEmisInd!D14</f>
        <v>0.0005050051309637339</v>
      </c>
      <c r="H17" s="8">
        <f aca="true" t="shared" si="5" ref="H17:N26">$G17*H$4</f>
        <v>0.019180973257170063</v>
      </c>
      <c r="I17" s="8">
        <f t="shared" si="5"/>
        <v>0.003914484338197972</v>
      </c>
      <c r="J17" s="8">
        <f t="shared" si="5"/>
        <v>0.001957242169098986</v>
      </c>
      <c r="K17" s="8">
        <f t="shared" si="5"/>
        <v>9.864500532258889E-05</v>
      </c>
      <c r="L17" s="8">
        <f t="shared" si="5"/>
        <v>7.828968676395946E-05</v>
      </c>
      <c r="M17" s="8">
        <f t="shared" si="5"/>
        <v>0.0012917798316053307</v>
      </c>
      <c r="N17" s="8">
        <f t="shared" si="5"/>
        <v>0.0006458899158026653</v>
      </c>
    </row>
    <row r="18" spans="1:14" ht="12.75">
      <c r="A18" t="str">
        <f t="shared" si="2"/>
        <v>Industrial Distillate Oil Combustion</v>
      </c>
      <c r="B18" t="str">
        <f t="shared" si="3"/>
        <v>050-995-1220-0000 </v>
      </c>
      <c r="C18">
        <f t="shared" si="4"/>
        <v>66803</v>
      </c>
      <c r="D18">
        <f>TotalCountyLiqFuelEmisInd!A15</f>
        <v>23</v>
      </c>
      <c r="E18" t="str">
        <f>TotalCountyLiqFuelEmisInd!B15</f>
        <v>Humboldt</v>
      </c>
      <c r="F18">
        <f>TotalCountyLiqFuelEmisInd!C15</f>
        <v>5262</v>
      </c>
      <c r="G18" s="9">
        <f>TotalCountyLiqFuelEmisInd!D15</f>
        <v>0.0029362839769405172</v>
      </c>
      <c r="H18" s="8">
        <f t="shared" si="5"/>
        <v>0.11152517268423082</v>
      </c>
      <c r="I18" s="8">
        <f t="shared" si="5"/>
        <v>0.022760239323312413</v>
      </c>
      <c r="J18" s="8">
        <f t="shared" si="5"/>
        <v>0.011380119661656207</v>
      </c>
      <c r="K18" s="8">
        <f t="shared" si="5"/>
        <v>0.0005735580309474727</v>
      </c>
      <c r="L18" s="8">
        <f t="shared" si="5"/>
        <v>0.00045520478646624826</v>
      </c>
      <c r="M18" s="8">
        <f t="shared" si="5"/>
        <v>0.007510878976693095</v>
      </c>
      <c r="N18" s="8">
        <f t="shared" si="5"/>
        <v>0.0037554394883465474</v>
      </c>
    </row>
    <row r="19" spans="1:14" ht="12.75">
      <c r="A19" t="str">
        <f t="shared" si="2"/>
        <v>Industrial Distillate Oil Combustion</v>
      </c>
      <c r="B19" t="str">
        <f t="shared" si="3"/>
        <v>050-995-1220-0000 </v>
      </c>
      <c r="C19">
        <f t="shared" si="4"/>
        <v>66803</v>
      </c>
      <c r="D19">
        <f>TotalCountyLiqFuelEmisInd!A16</f>
        <v>25</v>
      </c>
      <c r="E19" t="str">
        <f>TotalCountyLiqFuelEmisInd!B16</f>
        <v>Imperial</v>
      </c>
      <c r="F19">
        <f>TotalCountyLiqFuelEmisInd!C16</f>
        <v>1506</v>
      </c>
      <c r="G19" s="9">
        <f>TotalCountyLiqFuelEmisInd!D16</f>
        <v>0.000840373179261197</v>
      </c>
      <c r="H19" s="8">
        <f t="shared" si="5"/>
        <v>0.03191883505557803</v>
      </c>
      <c r="I19" s="8">
        <f t="shared" si="5"/>
        <v>0.0065140479705261285</v>
      </c>
      <c r="J19" s="8">
        <f t="shared" si="5"/>
        <v>0.0032570239852630642</v>
      </c>
      <c r="K19" s="8">
        <f t="shared" si="5"/>
        <v>0.00016415400885725842</v>
      </c>
      <c r="L19" s="8">
        <f t="shared" si="5"/>
        <v>0.00013028095941052258</v>
      </c>
      <c r="M19" s="8">
        <f t="shared" si="5"/>
        <v>0.002149635830273622</v>
      </c>
      <c r="N19" s="8">
        <f t="shared" si="5"/>
        <v>0.001074817915136811</v>
      </c>
    </row>
    <row r="20" spans="1:14" ht="12.75">
      <c r="A20" t="str">
        <f t="shared" si="2"/>
        <v>Industrial Distillate Oil Combustion</v>
      </c>
      <c r="B20" t="str">
        <f t="shared" si="3"/>
        <v>050-995-1220-0000 </v>
      </c>
      <c r="C20">
        <f t="shared" si="4"/>
        <v>66803</v>
      </c>
      <c r="D20">
        <f>TotalCountyLiqFuelEmisInd!A17</f>
        <v>27</v>
      </c>
      <c r="E20" t="str">
        <f>TotalCountyLiqFuelEmisInd!B17</f>
        <v>Inyo</v>
      </c>
      <c r="F20">
        <f>TotalCountyLiqFuelEmisInd!C17</f>
        <v>252</v>
      </c>
      <c r="G20" s="9">
        <f>TotalCountyLiqFuelEmisInd!D17</f>
        <v>0.00014062021326282978</v>
      </c>
      <c r="H20" s="8">
        <f t="shared" si="5"/>
        <v>0.005341000288184372</v>
      </c>
      <c r="I20" s="8">
        <f t="shared" si="5"/>
        <v>0.0010900000588131371</v>
      </c>
      <c r="J20" s="8">
        <f t="shared" si="5"/>
        <v>0.0005450000294065686</v>
      </c>
      <c r="K20" s="8">
        <f t="shared" si="5"/>
        <v>2.7468001482091053E-05</v>
      </c>
      <c r="L20" s="8">
        <f t="shared" si="5"/>
        <v>2.1800001176262746E-05</v>
      </c>
      <c r="M20" s="8">
        <f t="shared" si="5"/>
        <v>0.0003597000194083352</v>
      </c>
      <c r="N20" s="8">
        <f t="shared" si="5"/>
        <v>0.0001798500097041676</v>
      </c>
    </row>
    <row r="21" spans="1:14" ht="12.75">
      <c r="A21" t="str">
        <f t="shared" si="2"/>
        <v>Industrial Distillate Oil Combustion</v>
      </c>
      <c r="B21" t="str">
        <f t="shared" si="3"/>
        <v>050-995-1220-0000 </v>
      </c>
      <c r="C21">
        <f t="shared" si="4"/>
        <v>66803</v>
      </c>
      <c r="D21">
        <f>TotalCountyLiqFuelEmisInd!A18</f>
        <v>29</v>
      </c>
      <c r="E21" t="str">
        <f>TotalCountyLiqFuelEmisInd!B18</f>
        <v>Kern</v>
      </c>
      <c r="F21">
        <f>TotalCountyLiqFuelEmisInd!C18</f>
        <v>13140</v>
      </c>
      <c r="G21" s="9">
        <f>TotalCountyLiqFuelEmisInd!D18</f>
        <v>0.007332339691561838</v>
      </c>
      <c r="H21" s="8">
        <f t="shared" si="5"/>
        <v>0.2784950150267565</v>
      </c>
      <c r="I21" s="8">
        <f t="shared" si="5"/>
        <v>0.05683571735239929</v>
      </c>
      <c r="J21" s="8">
        <f t="shared" si="5"/>
        <v>0.028417858676199646</v>
      </c>
      <c r="K21" s="8">
        <f t="shared" si="5"/>
        <v>0.001432260077280462</v>
      </c>
      <c r="L21" s="8">
        <f t="shared" si="5"/>
        <v>0.0011367143470479859</v>
      </c>
      <c r="M21" s="8">
        <f t="shared" si="5"/>
        <v>0.018755786726291763</v>
      </c>
      <c r="N21" s="8">
        <f t="shared" si="5"/>
        <v>0.009377893363145881</v>
      </c>
    </row>
    <row r="22" spans="1:14" ht="12.75">
      <c r="A22" t="str">
        <f t="shared" si="2"/>
        <v>Industrial Distillate Oil Combustion</v>
      </c>
      <c r="B22" t="str">
        <f t="shared" si="3"/>
        <v>050-995-1220-0000 </v>
      </c>
      <c r="C22">
        <f t="shared" si="4"/>
        <v>66803</v>
      </c>
      <c r="D22">
        <f>TotalCountyLiqFuelEmisInd!A19</f>
        <v>31</v>
      </c>
      <c r="E22" t="str">
        <f>TotalCountyLiqFuelEmisInd!B19</f>
        <v>Kings</v>
      </c>
      <c r="F22">
        <f>TotalCountyLiqFuelEmisInd!C19</f>
        <v>2948</v>
      </c>
      <c r="G22" s="9">
        <f>TotalCountyLiqFuelEmisInd!D19</f>
        <v>0.0016450332884873897</v>
      </c>
      <c r="H22" s="8">
        <f t="shared" si="5"/>
        <v>0.062481225593521934</v>
      </c>
      <c r="I22" s="8">
        <f t="shared" si="5"/>
        <v>0.012751270529290192</v>
      </c>
      <c r="J22" s="8">
        <f t="shared" si="5"/>
        <v>0.006375635264645096</v>
      </c>
      <c r="K22" s="8">
        <f t="shared" si="5"/>
        <v>0.0003213320173381128</v>
      </c>
      <c r="L22" s="8">
        <f t="shared" si="5"/>
        <v>0.0002550254105858039</v>
      </c>
      <c r="M22" s="8">
        <f t="shared" si="5"/>
        <v>0.004207919274665762</v>
      </c>
      <c r="N22" s="8">
        <f t="shared" si="5"/>
        <v>0.002103959637332881</v>
      </c>
    </row>
    <row r="23" spans="1:14" ht="12.75">
      <c r="A23" t="str">
        <f t="shared" si="2"/>
        <v>Industrial Distillate Oil Combustion</v>
      </c>
      <c r="B23" t="str">
        <f t="shared" si="3"/>
        <v>050-995-1220-0000 </v>
      </c>
      <c r="C23">
        <f t="shared" si="4"/>
        <v>66803</v>
      </c>
      <c r="D23">
        <f>TotalCountyLiqFuelEmisInd!A20</f>
        <v>33</v>
      </c>
      <c r="E23" t="str">
        <f>TotalCountyLiqFuelEmisInd!B20</f>
        <v>Lake</v>
      </c>
      <c r="F23">
        <f>TotalCountyLiqFuelEmisInd!C20</f>
        <v>338</v>
      </c>
      <c r="G23" s="9">
        <f>TotalCountyLiqFuelEmisInd!D20</f>
        <v>0.00018860965112236692</v>
      </c>
      <c r="H23" s="8">
        <f t="shared" si="5"/>
        <v>0.0071637226087552285</v>
      </c>
      <c r="I23" s="8">
        <f t="shared" si="5"/>
        <v>0.001461984205868414</v>
      </c>
      <c r="J23" s="8">
        <f t="shared" si="5"/>
        <v>0.000730992102934207</v>
      </c>
      <c r="K23" s="8">
        <f t="shared" si="5"/>
        <v>3.684200198788403E-05</v>
      </c>
      <c r="L23" s="8">
        <f t="shared" si="5"/>
        <v>2.9239684117368284E-05</v>
      </c>
      <c r="M23" s="8">
        <f t="shared" si="5"/>
        <v>0.00048245478793657655</v>
      </c>
      <c r="N23" s="8">
        <f t="shared" si="5"/>
        <v>0.00024122739396828828</v>
      </c>
    </row>
    <row r="24" spans="1:14" ht="12.75">
      <c r="A24" t="str">
        <f t="shared" si="2"/>
        <v>Industrial Distillate Oil Combustion</v>
      </c>
      <c r="B24" t="str">
        <f t="shared" si="3"/>
        <v>050-995-1220-0000 </v>
      </c>
      <c r="C24">
        <f t="shared" si="4"/>
        <v>66803</v>
      </c>
      <c r="D24">
        <f>TotalCountyLiqFuelEmisInd!A21</f>
        <v>35</v>
      </c>
      <c r="E24" t="str">
        <f>TotalCountyLiqFuelEmisInd!B21</f>
        <v>Lassen</v>
      </c>
      <c r="F24">
        <f>TotalCountyLiqFuelEmisInd!C21</f>
        <v>325</v>
      </c>
      <c r="G24" s="9">
        <f>TotalCountyLiqFuelEmisInd!D21</f>
        <v>0.00018135543377150666</v>
      </c>
      <c r="H24" s="8">
        <f t="shared" si="5"/>
        <v>0.006888194816110796</v>
      </c>
      <c r="I24" s="8">
        <f t="shared" si="5"/>
        <v>0.0014057540441042443</v>
      </c>
      <c r="J24" s="8">
        <f t="shared" si="5"/>
        <v>0.0007028770220521221</v>
      </c>
      <c r="K24" s="8">
        <f t="shared" si="5"/>
        <v>3.542500191142695E-05</v>
      </c>
      <c r="L24" s="8">
        <f t="shared" si="5"/>
        <v>2.8115080882084888E-05</v>
      </c>
      <c r="M24" s="8">
        <f t="shared" si="5"/>
        <v>0.00046389883455440054</v>
      </c>
      <c r="N24" s="8">
        <f t="shared" si="5"/>
        <v>0.00023194941727720027</v>
      </c>
    </row>
    <row r="25" spans="1:14" ht="12.75">
      <c r="A25" t="str">
        <f t="shared" si="2"/>
        <v>Industrial Distillate Oil Combustion</v>
      </c>
      <c r="B25" t="str">
        <f t="shared" si="3"/>
        <v>050-995-1220-0000 </v>
      </c>
      <c r="C25">
        <f t="shared" si="4"/>
        <v>66803</v>
      </c>
      <c r="D25">
        <f>TotalCountyLiqFuelEmisInd!A22</f>
        <v>37</v>
      </c>
      <c r="E25" t="str">
        <f>TotalCountyLiqFuelEmisInd!B22</f>
        <v>Los Angeles</v>
      </c>
      <c r="F25">
        <f>TotalCountyLiqFuelEmisInd!C22</f>
        <v>622885</v>
      </c>
      <c r="G25" s="9">
        <f>TotalCountyLiqFuelEmisInd!D22</f>
        <v>0.3475802441992767</v>
      </c>
      <c r="H25" s="8">
        <f t="shared" si="5"/>
        <v>13.201702240102072</v>
      </c>
      <c r="I25" s="8">
        <f t="shared" si="5"/>
        <v>2.694224946959607</v>
      </c>
      <c r="J25" s="8">
        <f t="shared" si="5"/>
        <v>1.3471124734798035</v>
      </c>
      <c r="K25" s="8">
        <f t="shared" si="5"/>
        <v>0.06789446866338208</v>
      </c>
      <c r="L25" s="8">
        <f t="shared" si="5"/>
        <v>0.053884498939192144</v>
      </c>
      <c r="M25" s="8">
        <f t="shared" si="5"/>
        <v>0.8890942324966701</v>
      </c>
      <c r="N25" s="8">
        <f t="shared" si="5"/>
        <v>0.44454711624833504</v>
      </c>
    </row>
    <row r="26" spans="1:14" ht="12.75">
      <c r="A26" t="str">
        <f t="shared" si="2"/>
        <v>Industrial Distillate Oil Combustion</v>
      </c>
      <c r="B26" t="str">
        <f t="shared" si="3"/>
        <v>050-995-1220-0000 </v>
      </c>
      <c r="C26">
        <f t="shared" si="4"/>
        <v>66803</v>
      </c>
      <c r="D26">
        <f>TotalCountyLiqFuelEmisInd!A23</f>
        <v>39</v>
      </c>
      <c r="E26" t="str">
        <f>TotalCountyLiqFuelEmisInd!B23</f>
        <v>Madera</v>
      </c>
      <c r="F26">
        <f>TotalCountyLiqFuelEmisInd!C23</f>
        <v>3964</v>
      </c>
      <c r="G26" s="9">
        <f>TotalCountyLiqFuelEmisInd!D23</f>
        <v>0.002211978275293084</v>
      </c>
      <c r="H26" s="8">
        <f t="shared" si="5"/>
        <v>0.08401478231096368</v>
      </c>
      <c r="I26" s="8">
        <f t="shared" si="5"/>
        <v>0.017145873941013</v>
      </c>
      <c r="J26" s="8">
        <f t="shared" si="5"/>
        <v>0.0085729369705065</v>
      </c>
      <c r="K26" s="8">
        <f t="shared" si="5"/>
        <v>0.0004320760233135275</v>
      </c>
      <c r="L26" s="8">
        <f t="shared" si="5"/>
        <v>0.00034291747882025995</v>
      </c>
      <c r="M26" s="8">
        <f t="shared" si="5"/>
        <v>0.005658138400534288</v>
      </c>
      <c r="N26" s="8">
        <f t="shared" si="5"/>
        <v>0.002829069200267144</v>
      </c>
    </row>
    <row r="27" spans="1:14" ht="12.75">
      <c r="A27" t="str">
        <f t="shared" si="2"/>
        <v>Industrial Distillate Oil Combustion</v>
      </c>
      <c r="B27" t="str">
        <f t="shared" si="3"/>
        <v>050-995-1220-0000 </v>
      </c>
      <c r="C27">
        <f t="shared" si="4"/>
        <v>66803</v>
      </c>
      <c r="D27">
        <f>TotalCountyLiqFuelEmisInd!A24</f>
        <v>41</v>
      </c>
      <c r="E27" t="str">
        <f>TotalCountyLiqFuelEmisInd!B24</f>
        <v>Marin</v>
      </c>
      <c r="F27">
        <f>TotalCountyLiqFuelEmisInd!C24</f>
        <v>4227</v>
      </c>
      <c r="G27" s="9">
        <f>TotalCountyLiqFuelEmisInd!D24</f>
        <v>0.0023587366724681807</v>
      </c>
      <c r="H27" s="8">
        <f aca="true" t="shared" si="6" ref="H27:N36">$G27*H$4</f>
        <v>0.08958892150061643</v>
      </c>
      <c r="I27" s="8">
        <f t="shared" si="6"/>
        <v>0.01828345336747274</v>
      </c>
      <c r="J27" s="8">
        <f t="shared" si="6"/>
        <v>0.00914172668373637</v>
      </c>
      <c r="K27" s="8">
        <f t="shared" si="6"/>
        <v>0.00046074302486031303</v>
      </c>
      <c r="L27" s="8">
        <f t="shared" si="6"/>
        <v>0.0003656690673494549</v>
      </c>
      <c r="M27" s="8">
        <f t="shared" si="6"/>
        <v>0.006033539611266004</v>
      </c>
      <c r="N27" s="8">
        <f t="shared" si="6"/>
        <v>0.003016769805633002</v>
      </c>
    </row>
    <row r="28" spans="1:14" ht="12.75">
      <c r="A28" t="str">
        <f t="shared" si="2"/>
        <v>Industrial Distillate Oil Combustion</v>
      </c>
      <c r="B28" t="str">
        <f t="shared" si="3"/>
        <v>050-995-1220-0000 </v>
      </c>
      <c r="C28">
        <f t="shared" si="4"/>
        <v>66803</v>
      </c>
      <c r="D28">
        <f>TotalCountyLiqFuelEmisInd!A25</f>
        <v>43</v>
      </c>
      <c r="E28" t="str">
        <f>TotalCountyLiqFuelEmisInd!B25</f>
        <v>Mariposa</v>
      </c>
      <c r="F28">
        <f>TotalCountyLiqFuelEmisInd!C25</f>
        <v>113</v>
      </c>
      <c r="G28" s="9">
        <f>TotalCountyLiqFuelEmisInd!D25</f>
        <v>6.305588928055463E-05</v>
      </c>
      <c r="H28" s="8">
        <f t="shared" si="6"/>
        <v>0.002394972351447754</v>
      </c>
      <c r="I28" s="8">
        <f t="shared" si="6"/>
        <v>0.0004887698676423988</v>
      </c>
      <c r="J28" s="8">
        <f t="shared" si="6"/>
        <v>0.0002443849338211994</v>
      </c>
      <c r="K28" s="8">
        <f t="shared" si="6"/>
        <v>1.231700066458845E-05</v>
      </c>
      <c r="L28" s="8">
        <f t="shared" si="6"/>
        <v>9.775397352847978E-06</v>
      </c>
      <c r="M28" s="8">
        <f t="shared" si="6"/>
        <v>0.0001612940563219916</v>
      </c>
      <c r="N28" s="8">
        <f t="shared" si="6"/>
        <v>8.06470281609958E-05</v>
      </c>
    </row>
    <row r="29" spans="1:14" ht="12.75">
      <c r="A29" t="str">
        <f t="shared" si="2"/>
        <v>Industrial Distillate Oil Combustion</v>
      </c>
      <c r="B29" t="str">
        <f t="shared" si="3"/>
        <v>050-995-1220-0000 </v>
      </c>
      <c r="C29">
        <f t="shared" si="4"/>
        <v>66803</v>
      </c>
      <c r="D29">
        <f>TotalCountyLiqFuelEmisInd!A26</f>
        <v>45</v>
      </c>
      <c r="E29" t="str">
        <f>TotalCountyLiqFuelEmisInd!B26</f>
        <v>Mendocino</v>
      </c>
      <c r="F29">
        <f>TotalCountyLiqFuelEmisInd!C26</f>
        <v>4231</v>
      </c>
      <c r="G29" s="9">
        <f>TotalCountyLiqFuelEmisInd!D26</f>
        <v>0.002360968739345368</v>
      </c>
      <c r="H29" s="8">
        <f t="shared" si="6"/>
        <v>0.08967369928296855</v>
      </c>
      <c r="I29" s="8">
        <f t="shared" si="6"/>
        <v>0.01830075495570787</v>
      </c>
      <c r="J29" s="8">
        <f t="shared" si="6"/>
        <v>0.009150377477853935</v>
      </c>
      <c r="K29" s="8">
        <f t="shared" si="6"/>
        <v>0.00046117902488383825</v>
      </c>
      <c r="L29" s="8">
        <f t="shared" si="6"/>
        <v>0.0003660150991141574</v>
      </c>
      <c r="M29" s="8">
        <f t="shared" si="6"/>
        <v>0.006039249135383596</v>
      </c>
      <c r="N29" s="8">
        <f t="shared" si="6"/>
        <v>0.003019624567691798</v>
      </c>
    </row>
    <row r="30" spans="1:14" ht="12.75">
      <c r="A30" t="str">
        <f t="shared" si="2"/>
        <v>Industrial Distillate Oil Combustion</v>
      </c>
      <c r="B30" t="str">
        <f t="shared" si="3"/>
        <v>050-995-1220-0000 </v>
      </c>
      <c r="C30">
        <f t="shared" si="4"/>
        <v>66803</v>
      </c>
      <c r="D30">
        <f>TotalCountyLiqFuelEmisInd!A27</f>
        <v>47</v>
      </c>
      <c r="E30" t="str">
        <f>TotalCountyLiqFuelEmisInd!B27</f>
        <v>Merced</v>
      </c>
      <c r="F30">
        <f>TotalCountyLiqFuelEmisInd!C27</f>
        <v>8322</v>
      </c>
      <c r="G30" s="9">
        <f>TotalCountyLiqFuelEmisInd!D27</f>
        <v>0.004643815137989164</v>
      </c>
      <c r="H30" s="8">
        <f t="shared" si="6"/>
        <v>0.17638017618361246</v>
      </c>
      <c r="I30" s="8">
        <f t="shared" si="6"/>
        <v>0.03599595432318622</v>
      </c>
      <c r="J30" s="8">
        <f t="shared" si="6"/>
        <v>0.01799797716159311</v>
      </c>
      <c r="K30" s="8">
        <f t="shared" si="6"/>
        <v>0.0009070980489442926</v>
      </c>
      <c r="L30" s="8">
        <f t="shared" si="6"/>
        <v>0.0007199190864637244</v>
      </c>
      <c r="M30" s="8">
        <f t="shared" si="6"/>
        <v>0.01187866492665145</v>
      </c>
      <c r="N30" s="8">
        <f t="shared" si="6"/>
        <v>0.005939332463325725</v>
      </c>
    </row>
    <row r="31" spans="1:14" ht="12.75">
      <c r="A31" t="str">
        <f t="shared" si="2"/>
        <v>Industrial Distillate Oil Combustion</v>
      </c>
      <c r="B31" t="str">
        <f t="shared" si="3"/>
        <v>050-995-1220-0000 </v>
      </c>
      <c r="C31">
        <f t="shared" si="4"/>
        <v>66803</v>
      </c>
      <c r="D31">
        <f>TotalCountyLiqFuelEmisInd!A28</f>
        <v>49</v>
      </c>
      <c r="E31" t="str">
        <f>TotalCountyLiqFuelEmisInd!B28</f>
        <v>Modoc</v>
      </c>
      <c r="F31">
        <f>TotalCountyLiqFuelEmisInd!C28</f>
        <v>0</v>
      </c>
      <c r="G31" s="9">
        <f>TotalCountyLiqFuelEmisInd!D28</f>
        <v>0</v>
      </c>
      <c r="H31" s="8">
        <f t="shared" si="6"/>
        <v>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</row>
    <row r="32" spans="1:14" ht="12.75">
      <c r="A32" t="str">
        <f t="shared" si="2"/>
        <v>Industrial Distillate Oil Combustion</v>
      </c>
      <c r="B32" t="str">
        <f t="shared" si="3"/>
        <v>050-995-1220-0000 </v>
      </c>
      <c r="C32">
        <f t="shared" si="4"/>
        <v>66803</v>
      </c>
      <c r="D32">
        <f>TotalCountyLiqFuelEmisInd!A29</f>
        <v>51</v>
      </c>
      <c r="E32" t="str">
        <f>TotalCountyLiqFuelEmisInd!B29</f>
        <v>Mono</v>
      </c>
      <c r="F32">
        <f>TotalCountyLiqFuelEmisInd!C29</f>
        <v>39</v>
      </c>
      <c r="G32" s="9">
        <f>TotalCountyLiqFuelEmisInd!D29</f>
        <v>2.17626520525808E-05</v>
      </c>
      <c r="H32" s="8">
        <f t="shared" si="6"/>
        <v>0.0008265833779332956</v>
      </c>
      <c r="I32" s="8">
        <f t="shared" si="6"/>
        <v>0.00016869048529250932</v>
      </c>
      <c r="J32" s="8">
        <f t="shared" si="6"/>
        <v>8.434524264625466E-05</v>
      </c>
      <c r="K32" s="8">
        <f t="shared" si="6"/>
        <v>4.2510002293712346E-06</v>
      </c>
      <c r="L32" s="8">
        <f t="shared" si="6"/>
        <v>3.3738097058501866E-06</v>
      </c>
      <c r="M32" s="8">
        <f t="shared" si="6"/>
        <v>5.566786014652807E-05</v>
      </c>
      <c r="N32" s="8">
        <f t="shared" si="6"/>
        <v>2.7833930073264033E-05</v>
      </c>
    </row>
    <row r="33" spans="1:14" ht="12.75">
      <c r="A33" t="str">
        <f t="shared" si="2"/>
        <v>Industrial Distillate Oil Combustion</v>
      </c>
      <c r="B33" t="str">
        <f t="shared" si="3"/>
        <v>050-995-1220-0000 </v>
      </c>
      <c r="C33">
        <f t="shared" si="4"/>
        <v>66803</v>
      </c>
      <c r="D33">
        <f>TotalCountyLiqFuelEmisInd!A30</f>
        <v>53</v>
      </c>
      <c r="E33" t="str">
        <f>TotalCountyLiqFuelEmisInd!B30</f>
        <v>Monterey</v>
      </c>
      <c r="F33">
        <f>TotalCountyLiqFuelEmisInd!C30</f>
        <v>6755</v>
      </c>
      <c r="G33" s="9">
        <f>TotalCountyLiqFuelEmisInd!D30</f>
        <v>0.0037694029388508537</v>
      </c>
      <c r="H33" s="8">
        <f t="shared" si="6"/>
        <v>0.1431684799471644</v>
      </c>
      <c r="I33" s="8">
        <f t="shared" si="6"/>
        <v>0.029218057132074367</v>
      </c>
      <c r="J33" s="8">
        <f t="shared" si="6"/>
        <v>0.014609028566037184</v>
      </c>
      <c r="K33" s="8">
        <f t="shared" si="6"/>
        <v>0.000736295039728274</v>
      </c>
      <c r="L33" s="8">
        <f t="shared" si="6"/>
        <v>0.0005843611426414874</v>
      </c>
      <c r="M33" s="8">
        <f t="shared" si="6"/>
        <v>0.00964195885358454</v>
      </c>
      <c r="N33" s="8">
        <f t="shared" si="6"/>
        <v>0.00482097942679227</v>
      </c>
    </row>
    <row r="34" spans="1:14" ht="12.75">
      <c r="A34" t="str">
        <f t="shared" si="2"/>
        <v>Industrial Distillate Oil Combustion</v>
      </c>
      <c r="B34" t="str">
        <f t="shared" si="3"/>
        <v>050-995-1220-0000 </v>
      </c>
      <c r="C34">
        <f t="shared" si="4"/>
        <v>66803</v>
      </c>
      <c r="D34">
        <f>TotalCountyLiqFuelEmisInd!A31</f>
        <v>55</v>
      </c>
      <c r="E34" t="str">
        <f>TotalCountyLiqFuelEmisInd!B31</f>
        <v>Napa</v>
      </c>
      <c r="F34">
        <f>TotalCountyLiqFuelEmisInd!C31</f>
        <v>10019</v>
      </c>
      <c r="G34" s="9">
        <f>TotalCountyLiqFuelEmisInd!D31</f>
        <v>0.0055907695106360775</v>
      </c>
      <c r="H34" s="8">
        <f t="shared" si="6"/>
        <v>0.21234715034650484</v>
      </c>
      <c r="I34" s="8">
        <f t="shared" si="6"/>
        <v>0.04333615313193977</v>
      </c>
      <c r="J34" s="8">
        <f t="shared" si="6"/>
        <v>0.021668076565969883</v>
      </c>
      <c r="K34" s="8">
        <f t="shared" si="6"/>
        <v>0.001092071058924882</v>
      </c>
      <c r="L34" s="8">
        <f t="shared" si="6"/>
        <v>0.0008667230626387953</v>
      </c>
      <c r="M34" s="8">
        <f t="shared" si="6"/>
        <v>0.01430093053354012</v>
      </c>
      <c r="N34" s="8">
        <f t="shared" si="6"/>
        <v>0.00715046526677006</v>
      </c>
    </row>
    <row r="35" spans="1:14" ht="12.75">
      <c r="A35" t="str">
        <f t="shared" si="2"/>
        <v>Industrial Distillate Oil Combustion</v>
      </c>
      <c r="B35" t="str">
        <f t="shared" si="3"/>
        <v>050-995-1220-0000 </v>
      </c>
      <c r="C35">
        <f t="shared" si="4"/>
        <v>66803</v>
      </c>
      <c r="D35">
        <f>TotalCountyLiqFuelEmisInd!A32</f>
        <v>57</v>
      </c>
      <c r="E35" t="str">
        <f>TotalCountyLiqFuelEmisInd!B32</f>
        <v>Nevada</v>
      </c>
      <c r="F35">
        <f>TotalCountyLiqFuelEmisInd!C32</f>
        <v>2891</v>
      </c>
      <c r="G35" s="9">
        <f>TotalCountyLiqFuelEmisInd!D32</f>
        <v>0.001613226335487464</v>
      </c>
      <c r="H35" s="8">
        <f t="shared" si="6"/>
        <v>0.06127314219500404</v>
      </c>
      <c r="I35" s="8">
        <f t="shared" si="6"/>
        <v>0.012504722896939602</v>
      </c>
      <c r="J35" s="8">
        <f t="shared" si="6"/>
        <v>0.006252361448469801</v>
      </c>
      <c r="K35" s="8">
        <f t="shared" si="6"/>
        <v>0.00031511901700287794</v>
      </c>
      <c r="L35" s="8">
        <f t="shared" si="6"/>
        <v>0.00025009445793879205</v>
      </c>
      <c r="M35" s="8">
        <f t="shared" si="6"/>
        <v>0.004126558555990068</v>
      </c>
      <c r="N35" s="8">
        <f t="shared" si="6"/>
        <v>0.002063279277995034</v>
      </c>
    </row>
    <row r="36" spans="1:14" ht="12.75">
      <c r="A36" t="str">
        <f t="shared" si="2"/>
        <v>Industrial Distillate Oil Combustion</v>
      </c>
      <c r="B36" t="str">
        <f t="shared" si="3"/>
        <v>050-995-1220-0000 </v>
      </c>
      <c r="C36">
        <f t="shared" si="4"/>
        <v>66803</v>
      </c>
      <c r="D36">
        <f>TotalCountyLiqFuelEmisInd!A33</f>
        <v>59</v>
      </c>
      <c r="E36" t="str">
        <f>TotalCountyLiqFuelEmisInd!B33</f>
        <v>Orange</v>
      </c>
      <c r="F36">
        <f>TotalCountyLiqFuelEmisInd!C33</f>
        <v>224520</v>
      </c>
      <c r="G36" s="9">
        <f>TotalCountyLiqFuelEmisInd!D33</f>
        <v>0.12528591381654977</v>
      </c>
      <c r="H36" s="8">
        <f t="shared" si="6"/>
        <v>4.758576923425219</v>
      </c>
      <c r="I36" s="8">
        <f t="shared" si="6"/>
        <v>0.9711381476377998</v>
      </c>
      <c r="J36" s="8">
        <f t="shared" si="6"/>
        <v>0.4855690738188999</v>
      </c>
      <c r="K36" s="8">
        <f t="shared" si="6"/>
        <v>0.02447268132047255</v>
      </c>
      <c r="L36" s="8">
        <f t="shared" si="6"/>
        <v>0.019422762952756</v>
      </c>
      <c r="M36" s="8">
        <f t="shared" si="6"/>
        <v>0.3204755887204739</v>
      </c>
      <c r="N36" s="8">
        <f t="shared" si="6"/>
        <v>0.16023779436023694</v>
      </c>
    </row>
    <row r="37" spans="1:14" ht="12.75">
      <c r="A37" t="str">
        <f t="shared" si="2"/>
        <v>Industrial Distillate Oil Combustion</v>
      </c>
      <c r="B37" t="str">
        <f t="shared" si="3"/>
        <v>050-995-1220-0000 </v>
      </c>
      <c r="C37">
        <f t="shared" si="4"/>
        <v>66803</v>
      </c>
      <c r="D37">
        <f>TotalCountyLiqFuelEmisInd!A34</f>
        <v>61</v>
      </c>
      <c r="E37" t="str">
        <f>TotalCountyLiqFuelEmisInd!B34</f>
        <v>Placer</v>
      </c>
      <c r="F37">
        <f>TotalCountyLiqFuelEmisInd!C34</f>
        <v>8131</v>
      </c>
      <c r="G37" s="9">
        <f>TotalCountyLiqFuelEmisInd!D34</f>
        <v>0.004537233944603448</v>
      </c>
      <c r="H37" s="8">
        <f aca="true" t="shared" si="7" ref="H37:N46">$G37*H$4</f>
        <v>0.17233203707629813</v>
      </c>
      <c r="I37" s="8">
        <f t="shared" si="7"/>
        <v>0.0351698034849588</v>
      </c>
      <c r="J37" s="8">
        <f t="shared" si="7"/>
        <v>0.0175849017424794</v>
      </c>
      <c r="K37" s="8">
        <f t="shared" si="7"/>
        <v>0.0008862790478209617</v>
      </c>
      <c r="L37" s="8">
        <f t="shared" si="7"/>
        <v>0.0007033960696991761</v>
      </c>
      <c r="M37" s="8">
        <f t="shared" si="7"/>
        <v>0.011606035150036402</v>
      </c>
      <c r="N37" s="8">
        <f t="shared" si="7"/>
        <v>0.005803017575018201</v>
      </c>
    </row>
    <row r="38" spans="1:14" ht="12.75">
      <c r="A38" t="str">
        <f t="shared" si="2"/>
        <v>Industrial Distillate Oil Combustion</v>
      </c>
      <c r="B38" t="str">
        <f t="shared" si="3"/>
        <v>050-995-1220-0000 </v>
      </c>
      <c r="C38">
        <f t="shared" si="4"/>
        <v>66803</v>
      </c>
      <c r="D38">
        <f>TotalCountyLiqFuelEmisInd!A35</f>
        <v>63</v>
      </c>
      <c r="E38" t="str">
        <f>TotalCountyLiqFuelEmisInd!B35</f>
        <v>Plumas</v>
      </c>
      <c r="F38">
        <f>TotalCountyLiqFuelEmisInd!C35</f>
        <v>642</v>
      </c>
      <c r="G38" s="9">
        <f>TotalCountyLiqFuelEmisInd!D35</f>
        <v>0.00035824673378863776</v>
      </c>
      <c r="H38" s="8">
        <f t="shared" si="7"/>
        <v>0.013606834067517327</v>
      </c>
      <c r="I38" s="8">
        <f t="shared" si="7"/>
        <v>0.0027769049117382302</v>
      </c>
      <c r="J38" s="8">
        <f t="shared" si="7"/>
        <v>0.0013884524558691151</v>
      </c>
      <c r="K38" s="8">
        <f t="shared" si="7"/>
        <v>6.997800377580339E-05</v>
      </c>
      <c r="L38" s="8">
        <f t="shared" si="7"/>
        <v>5.553809823476461E-05</v>
      </c>
      <c r="M38" s="8">
        <f t="shared" si="7"/>
        <v>0.0009163786208736158</v>
      </c>
      <c r="N38" s="8">
        <f t="shared" si="7"/>
        <v>0.0004581893104368079</v>
      </c>
    </row>
    <row r="39" spans="1:14" ht="12.75">
      <c r="A39" t="str">
        <f t="shared" si="2"/>
        <v>Industrial Distillate Oil Combustion</v>
      </c>
      <c r="B39" t="str">
        <f t="shared" si="3"/>
        <v>050-995-1220-0000 </v>
      </c>
      <c r="C39">
        <f t="shared" si="4"/>
        <v>66803</v>
      </c>
      <c r="D39">
        <f>TotalCountyLiqFuelEmisInd!A36</f>
        <v>65</v>
      </c>
      <c r="E39" t="str">
        <f>TotalCountyLiqFuelEmisInd!B36</f>
        <v>Riverside</v>
      </c>
      <c r="F39">
        <f>TotalCountyLiqFuelEmisInd!C36</f>
        <v>49509</v>
      </c>
      <c r="G39" s="9">
        <f>TotalCountyLiqFuelEmisInd!D36</f>
        <v>0.02762684975567238</v>
      </c>
      <c r="H39" s="8">
        <f t="shared" si="7"/>
        <v>1.0493158066179367</v>
      </c>
      <c r="I39" s="8">
        <f t="shared" si="7"/>
        <v>0.2141460829832524</v>
      </c>
      <c r="J39" s="8">
        <f t="shared" si="7"/>
        <v>0.1070730414916262</v>
      </c>
      <c r="K39" s="8">
        <f t="shared" si="7"/>
        <v>0.00539648129117796</v>
      </c>
      <c r="L39" s="8">
        <f t="shared" si="7"/>
        <v>0.004282921659665049</v>
      </c>
      <c r="M39" s="8">
        <f t="shared" si="7"/>
        <v>0.07066820738447328</v>
      </c>
      <c r="N39" s="8">
        <f t="shared" si="7"/>
        <v>0.03533410369223664</v>
      </c>
    </row>
    <row r="40" spans="1:14" ht="12.75">
      <c r="A40" t="str">
        <f t="shared" si="2"/>
        <v>Industrial Distillate Oil Combustion</v>
      </c>
      <c r="B40" t="str">
        <f t="shared" si="3"/>
        <v>050-995-1220-0000 </v>
      </c>
      <c r="C40">
        <f t="shared" si="4"/>
        <v>66803</v>
      </c>
      <c r="D40">
        <f>TotalCountyLiqFuelEmisInd!A37</f>
        <v>67</v>
      </c>
      <c r="E40" t="str">
        <f>TotalCountyLiqFuelEmisInd!B37</f>
        <v>Sacramento</v>
      </c>
      <c r="F40">
        <f>TotalCountyLiqFuelEmisInd!C37</f>
        <v>31865</v>
      </c>
      <c r="G40" s="9">
        <f>TotalCountyLiqFuelEmisInd!D37</f>
        <v>0.017781202760397106</v>
      </c>
      <c r="H40" s="8">
        <f t="shared" si="7"/>
        <v>0.6753610086626786</v>
      </c>
      <c r="I40" s="8">
        <f t="shared" si="7"/>
        <v>0.13782877727809767</v>
      </c>
      <c r="J40" s="8">
        <f t="shared" si="7"/>
        <v>0.06891438863904883</v>
      </c>
      <c r="K40" s="8">
        <f t="shared" si="7"/>
        <v>0.003473285187408061</v>
      </c>
      <c r="L40" s="8">
        <f t="shared" si="7"/>
        <v>0.0027565755455619535</v>
      </c>
      <c r="M40" s="8">
        <f t="shared" si="7"/>
        <v>0.045483496501772226</v>
      </c>
      <c r="N40" s="8">
        <f t="shared" si="7"/>
        <v>0.022741748250886113</v>
      </c>
    </row>
    <row r="41" spans="1:14" ht="12.75">
      <c r="A41" t="str">
        <f t="shared" si="2"/>
        <v>Industrial Distillate Oil Combustion</v>
      </c>
      <c r="B41" t="str">
        <f t="shared" si="3"/>
        <v>050-995-1220-0000 </v>
      </c>
      <c r="C41">
        <f t="shared" si="4"/>
        <v>66803</v>
      </c>
      <c r="D41">
        <f>TotalCountyLiqFuelEmisInd!A38</f>
        <v>69</v>
      </c>
      <c r="E41" t="str">
        <f>TotalCountyLiqFuelEmisInd!B38</f>
        <v>San Benito</v>
      </c>
      <c r="F41">
        <f>TotalCountyLiqFuelEmisInd!C38</f>
        <v>2197</v>
      </c>
      <c r="G41" s="9">
        <f>TotalCountyLiqFuelEmisInd!D38</f>
        <v>0.001225962732295385</v>
      </c>
      <c r="H41" s="8">
        <f t="shared" si="7"/>
        <v>0.046564196956908985</v>
      </c>
      <c r="I41" s="8">
        <f t="shared" si="7"/>
        <v>0.009502897338144693</v>
      </c>
      <c r="J41" s="8">
        <f t="shared" si="7"/>
        <v>0.004751448669072346</v>
      </c>
      <c r="K41" s="8">
        <f t="shared" si="7"/>
        <v>0.00023947301292124622</v>
      </c>
      <c r="L41" s="8">
        <f t="shared" si="7"/>
        <v>0.00019005794676289385</v>
      </c>
      <c r="M41" s="8">
        <f t="shared" si="7"/>
        <v>0.0031359561215877478</v>
      </c>
      <c r="N41" s="8">
        <f t="shared" si="7"/>
        <v>0.0015679780607938739</v>
      </c>
    </row>
    <row r="42" spans="1:14" ht="12.75">
      <c r="A42" t="str">
        <f aca="true" t="shared" si="8" ref="A42:A62">A41</f>
        <v>Industrial Distillate Oil Combustion</v>
      </c>
      <c r="B42" t="str">
        <f aca="true" t="shared" si="9" ref="B42:B62">B41</f>
        <v>050-995-1220-0000 </v>
      </c>
      <c r="C42">
        <f aca="true" t="shared" si="10" ref="C42:C62">C41</f>
        <v>66803</v>
      </c>
      <c r="D42">
        <f>TotalCountyLiqFuelEmisInd!A39</f>
        <v>71</v>
      </c>
      <c r="E42" t="str">
        <f>TotalCountyLiqFuelEmisInd!B39</f>
        <v>San Bernardino</v>
      </c>
      <c r="F42">
        <f>TotalCountyLiqFuelEmisInd!C39</f>
        <v>68909</v>
      </c>
      <c r="G42" s="9">
        <f>TotalCountyLiqFuelEmisInd!D39</f>
        <v>0.038452374110033084</v>
      </c>
      <c r="H42" s="8">
        <f t="shared" si="7"/>
        <v>1.4604880510257812</v>
      </c>
      <c r="I42" s="8">
        <f t="shared" si="7"/>
        <v>0.29805878592362883</v>
      </c>
      <c r="J42" s="8">
        <f t="shared" si="7"/>
        <v>0.14902939296181442</v>
      </c>
      <c r="K42" s="8">
        <f t="shared" si="7"/>
        <v>0.007511081405275445</v>
      </c>
      <c r="L42" s="8">
        <f t="shared" si="7"/>
        <v>0.005961175718472577</v>
      </c>
      <c r="M42" s="8">
        <f t="shared" si="7"/>
        <v>0.0983593993547975</v>
      </c>
      <c r="N42" s="8">
        <f t="shared" si="7"/>
        <v>0.04917969967739875</v>
      </c>
    </row>
    <row r="43" spans="1:14" ht="12.75">
      <c r="A43" t="str">
        <f t="shared" si="8"/>
        <v>Industrial Distillate Oil Combustion</v>
      </c>
      <c r="B43" t="str">
        <f t="shared" si="9"/>
        <v>050-995-1220-0000 </v>
      </c>
      <c r="C43">
        <f t="shared" si="10"/>
        <v>66803</v>
      </c>
      <c r="D43">
        <f>TotalCountyLiqFuelEmisInd!A40</f>
        <v>73</v>
      </c>
      <c r="E43" t="str">
        <f>TotalCountyLiqFuelEmisInd!B40</f>
        <v>San Diego</v>
      </c>
      <c r="F43">
        <f>TotalCountyLiqFuelEmisInd!C40</f>
        <v>116648</v>
      </c>
      <c r="G43" s="9">
        <f>TotalCountyLiqFuelEmisInd!D40</f>
        <v>0.06509153427254988</v>
      </c>
      <c r="H43" s="8">
        <f t="shared" si="7"/>
        <v>2.472289688952899</v>
      </c>
      <c r="I43" s="8">
        <f t="shared" si="7"/>
        <v>0.5045489161128366</v>
      </c>
      <c r="J43" s="8">
        <f t="shared" si="7"/>
        <v>0.2522744580564183</v>
      </c>
      <c r="K43" s="8">
        <f t="shared" si="7"/>
        <v>0.01271463268604348</v>
      </c>
      <c r="L43" s="8">
        <f t="shared" si="7"/>
        <v>0.010090978322256734</v>
      </c>
      <c r="M43" s="8">
        <f t="shared" si="7"/>
        <v>0.16650114231723606</v>
      </c>
      <c r="N43" s="8">
        <f t="shared" si="7"/>
        <v>0.08325057115861803</v>
      </c>
    </row>
    <row r="44" spans="1:14" ht="12.75">
      <c r="A44" t="str">
        <f t="shared" si="8"/>
        <v>Industrial Distillate Oil Combustion</v>
      </c>
      <c r="B44" t="str">
        <f t="shared" si="9"/>
        <v>050-995-1220-0000 </v>
      </c>
      <c r="C44">
        <f t="shared" si="10"/>
        <v>66803</v>
      </c>
      <c r="D44">
        <f>TotalCountyLiqFuelEmisInd!A41</f>
        <v>75</v>
      </c>
      <c r="E44" t="str">
        <f>TotalCountyLiqFuelEmisInd!B41</f>
        <v>San Francisco</v>
      </c>
      <c r="F44">
        <f>TotalCountyLiqFuelEmisInd!C41</f>
        <v>21725</v>
      </c>
      <c r="G44" s="9">
        <f>TotalCountyLiqFuelEmisInd!D41</f>
        <v>0.012122913226726099</v>
      </c>
      <c r="H44" s="8">
        <f t="shared" si="7"/>
        <v>0.46044933040002173</v>
      </c>
      <c r="I44" s="8">
        <f t="shared" si="7"/>
        <v>0.09396925110204525</v>
      </c>
      <c r="J44" s="8">
        <f t="shared" si="7"/>
        <v>0.046984625551022625</v>
      </c>
      <c r="K44" s="8">
        <f t="shared" si="7"/>
        <v>0.00236802512777154</v>
      </c>
      <c r="L44" s="8">
        <f t="shared" si="7"/>
        <v>0.0018793850220409053</v>
      </c>
      <c r="M44" s="8">
        <f t="shared" si="7"/>
        <v>0.031009852863674928</v>
      </c>
      <c r="N44" s="8">
        <f t="shared" si="7"/>
        <v>0.015504926431837464</v>
      </c>
    </row>
    <row r="45" spans="1:14" ht="12.75">
      <c r="A45" t="str">
        <f t="shared" si="8"/>
        <v>Industrial Distillate Oil Combustion</v>
      </c>
      <c r="B45" t="str">
        <f t="shared" si="9"/>
        <v>050-995-1220-0000 </v>
      </c>
      <c r="C45">
        <f t="shared" si="10"/>
        <v>66803</v>
      </c>
      <c r="D45">
        <f>TotalCountyLiqFuelEmisInd!A42</f>
        <v>77</v>
      </c>
      <c r="E45" t="str">
        <f>TotalCountyLiqFuelEmisInd!B42</f>
        <v>San Joaquin</v>
      </c>
      <c r="F45">
        <f>TotalCountyLiqFuelEmisInd!C42</f>
        <v>22673</v>
      </c>
      <c r="G45" s="9">
        <f>TotalCountyLiqFuelEmisInd!D42</f>
        <v>0.012651913076619602</v>
      </c>
      <c r="H45" s="8">
        <f t="shared" si="7"/>
        <v>0.48054166481747723</v>
      </c>
      <c r="I45" s="8">
        <f t="shared" si="7"/>
        <v>0.09806972751377087</v>
      </c>
      <c r="J45" s="8">
        <f t="shared" si="7"/>
        <v>0.049034863756885434</v>
      </c>
      <c r="K45" s="8">
        <f t="shared" si="7"/>
        <v>0.0024713571333470257</v>
      </c>
      <c r="L45" s="8">
        <f t="shared" si="7"/>
        <v>0.0019613945502754177</v>
      </c>
      <c r="M45" s="8">
        <f t="shared" si="7"/>
        <v>0.03236301007954438</v>
      </c>
      <c r="N45" s="8">
        <f t="shared" si="7"/>
        <v>0.01618150503977219</v>
      </c>
    </row>
    <row r="46" spans="1:14" ht="12.75">
      <c r="A46" t="str">
        <f t="shared" si="8"/>
        <v>Industrial Distillate Oil Combustion</v>
      </c>
      <c r="B46" t="str">
        <f t="shared" si="9"/>
        <v>050-995-1220-0000 </v>
      </c>
      <c r="C46">
        <f t="shared" si="10"/>
        <v>66803</v>
      </c>
      <c r="D46">
        <f>TotalCountyLiqFuelEmisInd!A43</f>
        <v>79</v>
      </c>
      <c r="E46" t="str">
        <f>TotalCountyLiqFuelEmisInd!B43</f>
        <v>San Luis Obispo</v>
      </c>
      <c r="F46">
        <f>TotalCountyLiqFuelEmisInd!C43</f>
        <v>6894</v>
      </c>
      <c r="G46" s="9">
        <f>TotalCountyLiqFuelEmisInd!D43</f>
        <v>0.003846967262833129</v>
      </c>
      <c r="H46" s="8">
        <f t="shared" si="7"/>
        <v>0.14611450788390104</v>
      </c>
      <c r="I46" s="8">
        <f t="shared" si="7"/>
        <v>0.02981928732324511</v>
      </c>
      <c r="J46" s="8">
        <f t="shared" si="7"/>
        <v>0.014909643661622556</v>
      </c>
      <c r="K46" s="8">
        <f t="shared" si="7"/>
        <v>0.0007514460405457767</v>
      </c>
      <c r="L46" s="8">
        <f t="shared" si="7"/>
        <v>0.0005963857464649022</v>
      </c>
      <c r="M46" s="8">
        <f t="shared" si="7"/>
        <v>0.009840364816670884</v>
      </c>
      <c r="N46" s="8">
        <f t="shared" si="7"/>
        <v>0.004920182408335442</v>
      </c>
    </row>
    <row r="47" spans="1:14" ht="12.75">
      <c r="A47" t="str">
        <f t="shared" si="8"/>
        <v>Industrial Distillate Oil Combustion</v>
      </c>
      <c r="B47" t="str">
        <f t="shared" si="9"/>
        <v>050-995-1220-0000 </v>
      </c>
      <c r="C47">
        <f t="shared" si="10"/>
        <v>66803</v>
      </c>
      <c r="D47">
        <f>TotalCountyLiqFuelEmisInd!A44</f>
        <v>81</v>
      </c>
      <c r="E47" t="str">
        <f>TotalCountyLiqFuelEmisInd!B44</f>
        <v>San Mateo</v>
      </c>
      <c r="F47">
        <f>TotalCountyLiqFuelEmisInd!C44</f>
        <v>31803</v>
      </c>
      <c r="G47" s="9">
        <f>TotalCountyLiqFuelEmisInd!D44</f>
        <v>0.017746605723800695</v>
      </c>
      <c r="H47" s="8">
        <f aca="true" t="shared" si="11" ref="H47:N56">$G47*H$4</f>
        <v>0.6740469530362204</v>
      </c>
      <c r="I47" s="8">
        <f t="shared" si="11"/>
        <v>0.13756060266045317</v>
      </c>
      <c r="J47" s="8">
        <f t="shared" si="11"/>
        <v>0.06878030133022658</v>
      </c>
      <c r="K47" s="8">
        <f t="shared" si="11"/>
        <v>0.0034665271870434194</v>
      </c>
      <c r="L47" s="8">
        <f t="shared" si="11"/>
        <v>0.0027512120532090637</v>
      </c>
      <c r="M47" s="8">
        <f t="shared" si="11"/>
        <v>0.04539499887794954</v>
      </c>
      <c r="N47" s="8">
        <f t="shared" si="11"/>
        <v>0.02269749943897477</v>
      </c>
    </row>
    <row r="48" spans="1:14" ht="12.75">
      <c r="A48" t="str">
        <f t="shared" si="8"/>
        <v>Industrial Distillate Oil Combustion</v>
      </c>
      <c r="B48" t="str">
        <f t="shared" si="9"/>
        <v>050-995-1220-0000 </v>
      </c>
      <c r="C48">
        <f t="shared" si="10"/>
        <v>66803</v>
      </c>
      <c r="D48">
        <f>TotalCountyLiqFuelEmisInd!A45</f>
        <v>83</v>
      </c>
      <c r="E48" t="str">
        <f>TotalCountyLiqFuelEmisInd!B45</f>
        <v>Santa Barbara</v>
      </c>
      <c r="F48">
        <f>TotalCountyLiqFuelEmisInd!C45</f>
        <v>16464</v>
      </c>
      <c r="G48" s="9">
        <f>TotalCountyLiqFuelEmisInd!D45</f>
        <v>0.009187187266504878</v>
      </c>
      <c r="H48" s="8">
        <f t="shared" si="11"/>
        <v>0.3489453521613789</v>
      </c>
      <c r="I48" s="8">
        <f t="shared" si="11"/>
        <v>0.07121333717579162</v>
      </c>
      <c r="J48" s="8">
        <f t="shared" si="11"/>
        <v>0.03560666858789581</v>
      </c>
      <c r="K48" s="8">
        <f t="shared" si="11"/>
        <v>0.0017945760968299486</v>
      </c>
      <c r="L48" s="8">
        <f t="shared" si="11"/>
        <v>0.0014242667435158327</v>
      </c>
      <c r="M48" s="8">
        <f t="shared" si="11"/>
        <v>0.023500401268011232</v>
      </c>
      <c r="N48" s="8">
        <f t="shared" si="11"/>
        <v>0.011750200634005616</v>
      </c>
    </row>
    <row r="49" spans="1:14" ht="12.75">
      <c r="A49" t="str">
        <f t="shared" si="8"/>
        <v>Industrial Distillate Oil Combustion</v>
      </c>
      <c r="B49" t="str">
        <f t="shared" si="9"/>
        <v>050-995-1220-0000 </v>
      </c>
      <c r="C49">
        <f t="shared" si="10"/>
        <v>66803</v>
      </c>
      <c r="D49">
        <f>TotalCountyLiqFuelEmisInd!A46</f>
        <v>85</v>
      </c>
      <c r="E49" t="str">
        <f>TotalCountyLiqFuelEmisInd!B46</f>
        <v>Santa Clara</v>
      </c>
      <c r="F49">
        <f>TotalCountyLiqFuelEmisInd!C46</f>
        <v>231338</v>
      </c>
      <c r="G49" s="9">
        <f>TotalCountyLiqFuelEmisInd!D46</f>
        <v>0.12909047180871633</v>
      </c>
      <c r="H49" s="8">
        <f t="shared" si="11"/>
        <v>4.903080653444429</v>
      </c>
      <c r="I49" s="8">
        <f t="shared" si="11"/>
        <v>1.0006287047845774</v>
      </c>
      <c r="J49" s="8">
        <f t="shared" si="11"/>
        <v>0.5003143523922887</v>
      </c>
      <c r="K49" s="8">
        <f t="shared" si="11"/>
        <v>0.02521584336057135</v>
      </c>
      <c r="L49" s="8">
        <f t="shared" si="11"/>
        <v>0.02001257409569155</v>
      </c>
      <c r="M49" s="8">
        <f t="shared" si="11"/>
        <v>0.3302074725789105</v>
      </c>
      <c r="N49" s="8">
        <f t="shared" si="11"/>
        <v>0.16510373628945524</v>
      </c>
    </row>
    <row r="50" spans="1:14" ht="12.75">
      <c r="A50" t="str">
        <f t="shared" si="8"/>
        <v>Industrial Distillate Oil Combustion</v>
      </c>
      <c r="B50" t="str">
        <f t="shared" si="9"/>
        <v>050-995-1220-0000 </v>
      </c>
      <c r="C50">
        <f t="shared" si="10"/>
        <v>66803</v>
      </c>
      <c r="D50">
        <f>TotalCountyLiqFuelEmisInd!A47</f>
        <v>87</v>
      </c>
      <c r="E50" t="str">
        <f>TotalCountyLiqFuelEmisInd!B47</f>
        <v>Santa Cruz</v>
      </c>
      <c r="F50">
        <f>TotalCountyLiqFuelEmisInd!C47</f>
        <v>8685</v>
      </c>
      <c r="G50" s="9">
        <f>TotalCountyLiqFuelEmisInd!D47</f>
        <v>0.004846375207093955</v>
      </c>
      <c r="H50" s="8">
        <f t="shared" si="11"/>
        <v>0.1840737599320685</v>
      </c>
      <c r="I50" s="8">
        <f t="shared" si="11"/>
        <v>0.037566073455524186</v>
      </c>
      <c r="J50" s="8">
        <f t="shared" si="11"/>
        <v>0.018783036727762093</v>
      </c>
      <c r="K50" s="8">
        <f t="shared" si="11"/>
        <v>0.0009466650510792095</v>
      </c>
      <c r="L50" s="8">
        <f t="shared" si="11"/>
        <v>0.0007513214691104839</v>
      </c>
      <c r="M50" s="8">
        <f t="shared" si="11"/>
        <v>0.012396804240322981</v>
      </c>
      <c r="N50" s="8">
        <f t="shared" si="11"/>
        <v>0.0061984021201614906</v>
      </c>
    </row>
    <row r="51" spans="1:14" ht="12.75">
      <c r="A51" t="str">
        <f t="shared" si="8"/>
        <v>Industrial Distillate Oil Combustion</v>
      </c>
      <c r="B51" t="str">
        <f t="shared" si="9"/>
        <v>050-995-1220-0000 </v>
      </c>
      <c r="C51">
        <f t="shared" si="10"/>
        <v>66803</v>
      </c>
      <c r="D51">
        <f>TotalCountyLiqFuelEmisInd!A48</f>
        <v>89</v>
      </c>
      <c r="E51" t="str">
        <f>TotalCountyLiqFuelEmisInd!B48</f>
        <v>Shasta</v>
      </c>
      <c r="F51">
        <f>TotalCountyLiqFuelEmisInd!C48</f>
        <v>3555</v>
      </c>
      <c r="G51" s="9">
        <f>TotalCountyLiqFuelEmisInd!D48</f>
        <v>0.0019837494371006343</v>
      </c>
      <c r="H51" s="8">
        <f t="shared" si="11"/>
        <v>0.0753462540654581</v>
      </c>
      <c r="I51" s="8">
        <f t="shared" si="11"/>
        <v>0.01537678654397104</v>
      </c>
      <c r="J51" s="8">
        <f t="shared" si="11"/>
        <v>0.00768839327198552</v>
      </c>
      <c r="K51" s="8">
        <f t="shared" si="11"/>
        <v>0.00038749502090807016</v>
      </c>
      <c r="L51" s="8">
        <f t="shared" si="11"/>
        <v>0.00030753573087942084</v>
      </c>
      <c r="M51" s="8">
        <f t="shared" si="11"/>
        <v>0.005074339559510443</v>
      </c>
      <c r="N51" s="8">
        <f t="shared" si="11"/>
        <v>0.0025371697797552215</v>
      </c>
    </row>
    <row r="52" spans="1:14" ht="12.75">
      <c r="A52" t="str">
        <f t="shared" si="8"/>
        <v>Industrial Distillate Oil Combustion</v>
      </c>
      <c r="B52" t="str">
        <f t="shared" si="9"/>
        <v>050-995-1220-0000 </v>
      </c>
      <c r="C52">
        <f t="shared" si="10"/>
        <v>66803</v>
      </c>
      <c r="D52">
        <f>TotalCountyLiqFuelEmisInd!A49</f>
        <v>91</v>
      </c>
      <c r="E52" t="str">
        <f>TotalCountyLiqFuelEmisInd!B49</f>
        <v>Sierra</v>
      </c>
      <c r="F52">
        <f>TotalCountyLiqFuelEmisInd!C49</f>
        <v>74</v>
      </c>
      <c r="G52" s="9">
        <f>TotalCountyLiqFuelEmisInd!D49</f>
        <v>4.129323722797382E-05</v>
      </c>
      <c r="H52" s="8">
        <f t="shared" si="11"/>
        <v>0.0015683889735144583</v>
      </c>
      <c r="I52" s="8">
        <f t="shared" si="11"/>
        <v>0.00032007938234988946</v>
      </c>
      <c r="J52" s="8">
        <f t="shared" si="11"/>
        <v>0.00016003969117494473</v>
      </c>
      <c r="K52" s="8">
        <f t="shared" si="11"/>
        <v>8.066000435217214E-06</v>
      </c>
      <c r="L52" s="8">
        <f t="shared" si="11"/>
        <v>6.40158764699779E-06</v>
      </c>
      <c r="M52" s="8">
        <f t="shared" si="11"/>
        <v>0.00010562619617546351</v>
      </c>
      <c r="N52" s="8">
        <f t="shared" si="11"/>
        <v>5.2813098087731755E-05</v>
      </c>
    </row>
    <row r="53" spans="1:14" ht="12.75">
      <c r="A53" t="str">
        <f t="shared" si="8"/>
        <v>Industrial Distillate Oil Combustion</v>
      </c>
      <c r="B53" t="str">
        <f t="shared" si="9"/>
        <v>050-995-1220-0000 </v>
      </c>
      <c r="C53">
        <f t="shared" si="10"/>
        <v>66803</v>
      </c>
      <c r="D53">
        <f>TotalCountyLiqFuelEmisInd!A50</f>
        <v>93</v>
      </c>
      <c r="E53" t="str">
        <f>TotalCountyLiqFuelEmisInd!B50</f>
        <v>Siskiyou</v>
      </c>
      <c r="F53">
        <f>TotalCountyLiqFuelEmisInd!C50</f>
        <v>864</v>
      </c>
      <c r="G53" s="9">
        <f>TotalCountyLiqFuelEmisInd!D50</f>
        <v>0.00048212644547255927</v>
      </c>
      <c r="H53" s="8">
        <f t="shared" si="11"/>
        <v>0.018312000988060705</v>
      </c>
      <c r="I53" s="8">
        <f t="shared" si="11"/>
        <v>0.003737143058787899</v>
      </c>
      <c r="J53" s="8">
        <f t="shared" si="11"/>
        <v>0.0018685715293939495</v>
      </c>
      <c r="K53" s="8">
        <f t="shared" si="11"/>
        <v>9.417600508145505E-05</v>
      </c>
      <c r="L53" s="8">
        <f t="shared" si="11"/>
        <v>7.474286117575798E-05</v>
      </c>
      <c r="M53" s="8">
        <f t="shared" si="11"/>
        <v>0.0012332572094000064</v>
      </c>
      <c r="N53" s="8">
        <f t="shared" si="11"/>
        <v>0.0006166286047000032</v>
      </c>
    </row>
    <row r="54" spans="1:14" ht="12.75">
      <c r="A54" t="str">
        <f t="shared" si="8"/>
        <v>Industrial Distillate Oil Combustion</v>
      </c>
      <c r="B54" t="str">
        <f t="shared" si="9"/>
        <v>050-995-1220-0000 </v>
      </c>
      <c r="C54">
        <f t="shared" si="10"/>
        <v>66803</v>
      </c>
      <c r="D54">
        <f>TotalCountyLiqFuelEmisInd!A51</f>
        <v>95</v>
      </c>
      <c r="E54" t="str">
        <f>TotalCountyLiqFuelEmisInd!B51</f>
        <v>Solano</v>
      </c>
      <c r="F54">
        <f>TotalCountyLiqFuelEmisInd!C51</f>
        <v>9202</v>
      </c>
      <c r="G54" s="9">
        <f>TotalCountyLiqFuelEmisInd!D51</f>
        <v>0.005134869850970475</v>
      </c>
      <c r="H54" s="8">
        <f t="shared" si="11"/>
        <v>0.1950312883010817</v>
      </c>
      <c r="I54" s="8">
        <f t="shared" si="11"/>
        <v>0.03980230373491463</v>
      </c>
      <c r="J54" s="8">
        <f t="shared" si="11"/>
        <v>0.019901151867457317</v>
      </c>
      <c r="K54" s="8">
        <f t="shared" si="11"/>
        <v>0.0010030180541198486</v>
      </c>
      <c r="L54" s="8">
        <f t="shared" si="11"/>
        <v>0.0007960460746982928</v>
      </c>
      <c r="M54" s="8">
        <f t="shared" si="11"/>
        <v>0.013134760232521827</v>
      </c>
      <c r="N54" s="8">
        <f t="shared" si="11"/>
        <v>0.0065673801162609135</v>
      </c>
    </row>
    <row r="55" spans="1:14" ht="12.75">
      <c r="A55" t="str">
        <f t="shared" si="8"/>
        <v>Industrial Distillate Oil Combustion</v>
      </c>
      <c r="B55" t="str">
        <f t="shared" si="9"/>
        <v>050-995-1220-0000 </v>
      </c>
      <c r="C55">
        <f t="shared" si="10"/>
        <v>66803</v>
      </c>
      <c r="D55">
        <f>TotalCountyLiqFuelEmisInd!A52</f>
        <v>97</v>
      </c>
      <c r="E55" t="str">
        <f>TotalCountyLiqFuelEmisInd!B52</f>
        <v>Sonoma</v>
      </c>
      <c r="F55">
        <f>TotalCountyLiqFuelEmisInd!C52</f>
        <v>26391</v>
      </c>
      <c r="G55" s="9">
        <f>TotalCountyLiqFuelEmisInd!D52</f>
        <v>0.014726619238965637</v>
      </c>
      <c r="H55" s="8">
        <f t="shared" si="11"/>
        <v>0.5593426135137847</v>
      </c>
      <c r="I55" s="8">
        <f t="shared" si="11"/>
        <v>0.11415155377832341</v>
      </c>
      <c r="J55" s="8">
        <f t="shared" si="11"/>
        <v>0.057075776889161704</v>
      </c>
      <c r="K55" s="8">
        <f t="shared" si="11"/>
        <v>0.00287661915521375</v>
      </c>
      <c r="L55" s="8">
        <f t="shared" si="11"/>
        <v>0.0022830310755664685</v>
      </c>
      <c r="M55" s="8">
        <f t="shared" si="11"/>
        <v>0.03767001274684672</v>
      </c>
      <c r="N55" s="8">
        <f t="shared" si="11"/>
        <v>0.01883500637342336</v>
      </c>
    </row>
    <row r="56" spans="1:14" ht="12.75">
      <c r="A56" t="str">
        <f t="shared" si="8"/>
        <v>Industrial Distillate Oil Combustion</v>
      </c>
      <c r="B56" t="str">
        <f t="shared" si="9"/>
        <v>050-995-1220-0000 </v>
      </c>
      <c r="C56">
        <f t="shared" si="10"/>
        <v>66803</v>
      </c>
      <c r="D56">
        <f>TotalCountyLiqFuelEmisInd!A53</f>
        <v>99</v>
      </c>
      <c r="E56" t="str">
        <f>TotalCountyLiqFuelEmisInd!B53</f>
        <v>Stanislaus</v>
      </c>
      <c r="F56">
        <f>TotalCountyLiqFuelEmisInd!C53</f>
        <v>23307</v>
      </c>
      <c r="G56" s="9">
        <f>TotalCountyLiqFuelEmisInd!D53</f>
        <v>0.013005695676653864</v>
      </c>
      <c r="H56" s="8">
        <f t="shared" si="11"/>
        <v>0.4939789433202903</v>
      </c>
      <c r="I56" s="8">
        <f t="shared" si="11"/>
        <v>0.10081202924903884</v>
      </c>
      <c r="J56" s="8">
        <f t="shared" si="11"/>
        <v>0.05040601462451942</v>
      </c>
      <c r="K56" s="8">
        <f t="shared" si="11"/>
        <v>0.0025404631370757784</v>
      </c>
      <c r="L56" s="8">
        <f t="shared" si="11"/>
        <v>0.002016240584980777</v>
      </c>
      <c r="M56" s="8">
        <f t="shared" si="11"/>
        <v>0.033267969652182816</v>
      </c>
      <c r="N56" s="8">
        <f t="shared" si="11"/>
        <v>0.016633984826091408</v>
      </c>
    </row>
    <row r="57" spans="1:14" ht="12.75">
      <c r="A57" t="str">
        <f t="shared" si="8"/>
        <v>Industrial Distillate Oil Combustion</v>
      </c>
      <c r="B57" t="str">
        <f t="shared" si="9"/>
        <v>050-995-1220-0000 </v>
      </c>
      <c r="C57">
        <f t="shared" si="10"/>
        <v>66803</v>
      </c>
      <c r="D57">
        <f>TotalCountyLiqFuelEmisInd!A54</f>
        <v>101</v>
      </c>
      <c r="E57" t="str">
        <f>TotalCountyLiqFuelEmisInd!B54</f>
        <v>Sutter</v>
      </c>
      <c r="F57">
        <f>TotalCountyLiqFuelEmisInd!C54</f>
        <v>1660</v>
      </c>
      <c r="G57" s="9">
        <f>TotalCountyLiqFuelEmisInd!D54</f>
        <v>0.0009263077540329263</v>
      </c>
      <c r="H57" s="8">
        <f aca="true" t="shared" si="12" ref="H57:N64">$G57*H$4</f>
        <v>0.035182779676135145</v>
      </c>
      <c r="I57" s="8">
        <f t="shared" si="12"/>
        <v>0.0071801591175786016</v>
      </c>
      <c r="J57" s="8">
        <f t="shared" si="12"/>
        <v>0.0035900795587893008</v>
      </c>
      <c r="K57" s="8">
        <f t="shared" si="12"/>
        <v>0.00018094000976298075</v>
      </c>
      <c r="L57" s="8">
        <f t="shared" si="12"/>
        <v>0.00014360318235157203</v>
      </c>
      <c r="M57" s="8">
        <f t="shared" si="12"/>
        <v>0.002369452508800938</v>
      </c>
      <c r="N57" s="8">
        <f t="shared" si="12"/>
        <v>0.001184726254400469</v>
      </c>
    </row>
    <row r="58" spans="1:14" ht="12.75">
      <c r="A58" t="str">
        <f t="shared" si="8"/>
        <v>Industrial Distillate Oil Combustion</v>
      </c>
      <c r="B58" t="str">
        <f t="shared" si="9"/>
        <v>050-995-1220-0000 </v>
      </c>
      <c r="C58">
        <f t="shared" si="10"/>
        <v>66803</v>
      </c>
      <c r="D58">
        <f>TotalCountyLiqFuelEmisInd!A55</f>
        <v>103</v>
      </c>
      <c r="E58" t="str">
        <f>TotalCountyLiqFuelEmisInd!B55</f>
        <v>Tehama</v>
      </c>
      <c r="F58">
        <f>TotalCountyLiqFuelEmisInd!C55</f>
        <v>2186</v>
      </c>
      <c r="G58" s="9">
        <f>TotalCountyLiqFuelEmisInd!D55</f>
        <v>0.0012198245483831186</v>
      </c>
      <c r="H58" s="8">
        <f t="shared" si="12"/>
        <v>0.04633105805544062</v>
      </c>
      <c r="I58" s="8">
        <f t="shared" si="12"/>
        <v>0.009455317970498086</v>
      </c>
      <c r="J58" s="8">
        <f t="shared" si="12"/>
        <v>0.004727658985249043</v>
      </c>
      <c r="K58" s="8">
        <f t="shared" si="12"/>
        <v>0.00023827401285655175</v>
      </c>
      <c r="L58" s="8">
        <f t="shared" si="12"/>
        <v>0.00018910635940996175</v>
      </c>
      <c r="M58" s="8">
        <f t="shared" si="12"/>
        <v>0.003120254930264368</v>
      </c>
      <c r="N58" s="8">
        <f t="shared" si="12"/>
        <v>0.001560127465132184</v>
      </c>
    </row>
    <row r="59" spans="1:14" ht="12.75">
      <c r="A59" t="str">
        <f t="shared" si="8"/>
        <v>Industrial Distillate Oil Combustion</v>
      </c>
      <c r="B59" t="str">
        <f t="shared" si="9"/>
        <v>050-995-1220-0000 </v>
      </c>
      <c r="C59">
        <f t="shared" si="10"/>
        <v>66803</v>
      </c>
      <c r="D59">
        <f>TotalCountyLiqFuelEmisInd!A56</f>
        <v>105</v>
      </c>
      <c r="E59" t="str">
        <f>TotalCountyLiqFuelEmisInd!B56</f>
        <v>Trinity</v>
      </c>
      <c r="F59">
        <f>TotalCountyLiqFuelEmisInd!C56</f>
        <v>197</v>
      </c>
      <c r="G59" s="9">
        <f>TotalCountyLiqFuelEmisInd!D56</f>
        <v>0.00010992929370149788</v>
      </c>
      <c r="H59" s="8">
        <f t="shared" si="12"/>
        <v>0.004175305780842544</v>
      </c>
      <c r="I59" s="8">
        <f t="shared" si="12"/>
        <v>0.0008521032205801111</v>
      </c>
      <c r="J59" s="8">
        <f t="shared" si="12"/>
        <v>0.00042605161029005557</v>
      </c>
      <c r="K59" s="8">
        <f t="shared" si="12"/>
        <v>2.1473001158618797E-05</v>
      </c>
      <c r="L59" s="8">
        <f t="shared" si="12"/>
        <v>1.7042064411602226E-05</v>
      </c>
      <c r="M59" s="8">
        <f t="shared" si="12"/>
        <v>0.0002811940627914366</v>
      </c>
      <c r="N59" s="8">
        <f t="shared" si="12"/>
        <v>0.0001405970313957183</v>
      </c>
    </row>
    <row r="60" spans="1:14" ht="12.75">
      <c r="A60" t="str">
        <f t="shared" si="8"/>
        <v>Industrial Distillate Oil Combustion</v>
      </c>
      <c r="B60" t="str">
        <f t="shared" si="9"/>
        <v>050-995-1220-0000 </v>
      </c>
      <c r="C60">
        <f t="shared" si="10"/>
        <v>66803</v>
      </c>
      <c r="D60">
        <f>TotalCountyLiqFuelEmisInd!A57</f>
        <v>107</v>
      </c>
      <c r="E60" t="str">
        <f>TotalCountyLiqFuelEmisInd!B57</f>
        <v>Tulare</v>
      </c>
      <c r="F60">
        <f>TotalCountyLiqFuelEmisInd!C57</f>
        <v>12048</v>
      </c>
      <c r="G60" s="9">
        <f>TotalCountyLiqFuelEmisInd!D57</f>
        <v>0.006722985434089576</v>
      </c>
      <c r="H60" s="8">
        <f t="shared" si="12"/>
        <v>0.2553506804446242</v>
      </c>
      <c r="I60" s="8">
        <f t="shared" si="12"/>
        <v>0.05211238376420903</v>
      </c>
      <c r="J60" s="8">
        <f t="shared" si="12"/>
        <v>0.026056191882104514</v>
      </c>
      <c r="K60" s="8">
        <f t="shared" si="12"/>
        <v>0.0013132320708580674</v>
      </c>
      <c r="L60" s="8">
        <f t="shared" si="12"/>
        <v>0.0010422476752841806</v>
      </c>
      <c r="M60" s="8">
        <f t="shared" si="12"/>
        <v>0.017197086642188976</v>
      </c>
      <c r="N60" s="8">
        <f t="shared" si="12"/>
        <v>0.008598543321094488</v>
      </c>
    </row>
    <row r="61" spans="1:14" ht="12.75">
      <c r="A61" t="str">
        <f t="shared" si="8"/>
        <v>Industrial Distillate Oil Combustion</v>
      </c>
      <c r="B61" t="str">
        <f t="shared" si="9"/>
        <v>050-995-1220-0000 </v>
      </c>
      <c r="C61">
        <f t="shared" si="10"/>
        <v>66803</v>
      </c>
      <c r="D61">
        <f>TotalCountyLiqFuelEmisInd!A58</f>
        <v>109</v>
      </c>
      <c r="E61" t="str">
        <f>TotalCountyLiqFuelEmisInd!B58</f>
        <v>Tuolumne</v>
      </c>
      <c r="F61">
        <f>TotalCountyLiqFuelEmisInd!C58</f>
        <v>930</v>
      </c>
      <c r="G61" s="9">
        <f>TotalCountyLiqFuelEmisInd!D58</f>
        <v>0.0005189555489461575</v>
      </c>
      <c r="H61" s="8">
        <f t="shared" si="12"/>
        <v>0.019710834396870894</v>
      </c>
      <c r="I61" s="8">
        <f t="shared" si="12"/>
        <v>0.00402261926466753</v>
      </c>
      <c r="J61" s="8">
        <f t="shared" si="12"/>
        <v>0.002011309632333765</v>
      </c>
      <c r="K61" s="8">
        <f t="shared" si="12"/>
        <v>0.00010137000546962173</v>
      </c>
      <c r="L61" s="8">
        <f t="shared" si="12"/>
        <v>8.04523852933506E-05</v>
      </c>
      <c r="M61" s="8">
        <f t="shared" si="12"/>
        <v>0.0013274643573402845</v>
      </c>
      <c r="N61" s="8">
        <f t="shared" si="12"/>
        <v>0.0006637321786701423</v>
      </c>
    </row>
    <row r="62" spans="1:14" ht="12.75">
      <c r="A62" t="str">
        <f t="shared" si="8"/>
        <v>Industrial Distillate Oil Combustion</v>
      </c>
      <c r="B62" t="str">
        <f t="shared" si="9"/>
        <v>050-995-1220-0000 </v>
      </c>
      <c r="C62">
        <f t="shared" si="10"/>
        <v>66803</v>
      </c>
      <c r="D62">
        <f>TotalCountyLiqFuelEmisInd!A59</f>
        <v>111</v>
      </c>
      <c r="E62" t="str">
        <f>TotalCountyLiqFuelEmisInd!B59</f>
        <v>Ventura</v>
      </c>
      <c r="F62">
        <f>TotalCountyLiqFuelEmisInd!C59</f>
        <v>30860</v>
      </c>
      <c r="G62" s="9">
        <f>TotalCountyLiqFuelEmisInd!D59</f>
        <v>0.01722039595750368</v>
      </c>
      <c r="H62" s="8">
        <f t="shared" si="12"/>
        <v>0.6540605908467052</v>
      </c>
      <c r="I62" s="8">
        <f t="shared" si="12"/>
        <v>0.13348175323402148</v>
      </c>
      <c r="J62" s="8">
        <f t="shared" si="12"/>
        <v>0.06674087661701074</v>
      </c>
      <c r="K62" s="8">
        <f t="shared" si="12"/>
        <v>0.003363740181497341</v>
      </c>
      <c r="L62" s="8">
        <f t="shared" si="12"/>
        <v>0.00266963506468043</v>
      </c>
      <c r="M62" s="8">
        <f t="shared" si="12"/>
        <v>0.04404897856722708</v>
      </c>
      <c r="N62" s="8">
        <f t="shared" si="12"/>
        <v>0.02202448928361354</v>
      </c>
    </row>
    <row r="63" spans="1:14" ht="12.75">
      <c r="A63" t="str">
        <f aca="true" t="shared" si="13" ref="A63:C64">A62</f>
        <v>Industrial Distillate Oil Combustion</v>
      </c>
      <c r="B63" t="str">
        <f t="shared" si="13"/>
        <v>050-995-1220-0000 </v>
      </c>
      <c r="C63">
        <f t="shared" si="13"/>
        <v>66803</v>
      </c>
      <c r="D63">
        <f>TotalCountyLiqFuelEmisInd!A60</f>
        <v>113</v>
      </c>
      <c r="E63" t="str">
        <f>TotalCountyLiqFuelEmisInd!B60</f>
        <v>Yolo</v>
      </c>
      <c r="F63">
        <f>TotalCountyLiqFuelEmisInd!C60</f>
        <v>6034</v>
      </c>
      <c r="G63" s="9">
        <f>TotalCountyLiqFuelEmisInd!D60</f>
        <v>0.0033670728842377577</v>
      </c>
      <c r="H63" s="8">
        <f t="shared" si="12"/>
        <v>0.12788728467819246</v>
      </c>
      <c r="I63" s="8">
        <f t="shared" si="12"/>
        <v>0.02609944585269234</v>
      </c>
      <c r="J63" s="8">
        <f t="shared" si="12"/>
        <v>0.01304972292634617</v>
      </c>
      <c r="K63" s="8">
        <f t="shared" si="12"/>
        <v>0.0006577060354878469</v>
      </c>
      <c r="L63" s="8">
        <f t="shared" si="12"/>
        <v>0.0005219889170538468</v>
      </c>
      <c r="M63" s="8">
        <f t="shared" si="12"/>
        <v>0.008612817131388471</v>
      </c>
      <c r="N63" s="8">
        <f t="shared" si="12"/>
        <v>0.004306408565694236</v>
      </c>
    </row>
    <row r="64" spans="1:14" ht="12.75">
      <c r="A64" t="str">
        <f t="shared" si="13"/>
        <v>Industrial Distillate Oil Combustion</v>
      </c>
      <c r="B64" t="str">
        <f t="shared" si="13"/>
        <v>050-995-1220-0000 </v>
      </c>
      <c r="C64">
        <f t="shared" si="13"/>
        <v>66803</v>
      </c>
      <c r="D64">
        <f>TotalCountyLiqFuelEmisInd!A61</f>
        <v>115</v>
      </c>
      <c r="E64" t="str">
        <f>TotalCountyLiqFuelEmisInd!B61</f>
        <v>Yuba</v>
      </c>
      <c r="F64">
        <f>TotalCountyLiqFuelEmisInd!C61</f>
        <v>1213</v>
      </c>
      <c r="G64" s="9">
        <f>TotalCountyLiqFuelEmisInd!D61</f>
        <v>0.0006768742805071925</v>
      </c>
      <c r="H64" s="8">
        <f t="shared" si="12"/>
        <v>0.025708862498284295</v>
      </c>
      <c r="I64" s="8">
        <f t="shared" si="12"/>
        <v>0.005246706632302918</v>
      </c>
      <c r="J64" s="8">
        <f t="shared" si="12"/>
        <v>0.002623353316151459</v>
      </c>
      <c r="K64" s="8">
        <f t="shared" si="12"/>
        <v>0.0001322170071340335</v>
      </c>
      <c r="L64" s="8">
        <f t="shared" si="12"/>
        <v>0.00010493413264605836</v>
      </c>
      <c r="M64" s="8">
        <f t="shared" si="12"/>
        <v>0.0017314131886599627</v>
      </c>
      <c r="N64" s="8">
        <f t="shared" si="12"/>
        <v>0.0008657065943299813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2" max="2" width="17.57421875" style="0" bestFit="1" customWidth="1"/>
    <col min="3" max="3" width="6.140625" style="0" bestFit="1" customWidth="1"/>
    <col min="4" max="4" width="11.7109375" style="0" bestFit="1" customWidth="1"/>
    <col min="5" max="5" width="14.8515625" style="0" bestFit="1" customWidth="1"/>
    <col min="6" max="6" width="19.57421875" style="0" customWidth="1"/>
    <col min="7" max="7" width="9.28125" style="0" bestFit="1" customWidth="1"/>
    <col min="8" max="8" width="6.57421875" style="0" customWidth="1"/>
    <col min="9" max="9" width="8.7109375" style="0" bestFit="1" customWidth="1"/>
    <col min="10" max="10" width="7.7109375" style="0" bestFit="1" customWidth="1"/>
    <col min="11" max="14" width="6.7109375" style="0" bestFit="1" customWidth="1"/>
  </cols>
  <sheetData>
    <row r="1" ht="12.75">
      <c r="A1" t="s">
        <v>173</v>
      </c>
    </row>
    <row r="2" ht="12.75">
      <c r="H2" t="s">
        <v>29</v>
      </c>
    </row>
    <row r="3" spans="4:14" ht="12.75">
      <c r="D3" t="s">
        <v>31</v>
      </c>
      <c r="E3" t="s">
        <v>49</v>
      </c>
      <c r="F3" t="s">
        <v>50</v>
      </c>
      <c r="H3" t="s">
        <v>16</v>
      </c>
      <c r="I3" t="s">
        <v>1</v>
      </c>
      <c r="J3" t="s">
        <v>2</v>
      </c>
      <c r="K3" t="s">
        <v>3</v>
      </c>
      <c r="L3" t="s">
        <v>4</v>
      </c>
      <c r="M3" t="s">
        <v>30</v>
      </c>
      <c r="N3" t="s">
        <v>6</v>
      </c>
    </row>
    <row r="4" spans="4:14" ht="12.75">
      <c r="D4" t="str">
        <f>StateLiquidFuels!A57</f>
        <v>Industrial Residual Oil Combustion</v>
      </c>
      <c r="E4" t="str">
        <f>StateLiquidFuels!B57</f>
        <v>050-995-1500-0000 </v>
      </c>
      <c r="F4">
        <f>StateLiquidFuels!C57</f>
        <v>83071</v>
      </c>
      <c r="H4">
        <f>StateLiquidFuels!E57</f>
        <v>74.24731610337972</v>
      </c>
      <c r="I4">
        <f>StateLiquidFuels!F57</f>
        <v>7.615109343936382</v>
      </c>
      <c r="J4">
        <f>StateLiquidFuels!G57</f>
        <v>0.9518886679920477</v>
      </c>
      <c r="K4">
        <f>StateLiquidFuels!H57</f>
        <v>0.24368349900596423</v>
      </c>
      <c r="L4">
        <f>StateLiquidFuels!I57</f>
        <v>0.05330576540755468</v>
      </c>
      <c r="M4">
        <f>StateLiquidFuels!J57</f>
        <v>5.102123260437376</v>
      </c>
      <c r="N4">
        <f>StateLiquidFuels!K57</f>
        <v>3.1602703777335988</v>
      </c>
    </row>
    <row r="6" spans="1:7" ht="37.5" customHeight="1">
      <c r="A6" t="str">
        <f aca="true" t="shared" si="0" ref="A6:C7">D3</f>
        <v>By EIC Code</v>
      </c>
      <c r="B6" t="str">
        <f t="shared" si="0"/>
        <v>EIC</v>
      </c>
      <c r="C6" t="str">
        <f t="shared" si="0"/>
        <v>CES</v>
      </c>
      <c r="D6" t="str">
        <f>TotalCountyLiqFuelEmisInd!A3</f>
        <v>County FIPS</v>
      </c>
      <c r="E6" t="str">
        <f>TotalCountyLiqFuelEmisInd!B3</f>
        <v>Area Name</v>
      </c>
      <c r="F6" s="4" t="str">
        <f>TotalCountyLiqFuelEmisInd!C3</f>
        <v>Number of Employees for week including March 12, 1999</v>
      </c>
      <c r="G6" t="str">
        <f>TotalCountyLiqFuelEmisInd!D3</f>
        <v>Proportion</v>
      </c>
    </row>
    <row r="7" spans="1:14" ht="12.75">
      <c r="A7" t="str">
        <f t="shared" si="0"/>
        <v>Industrial Residual Oil Combustion</v>
      </c>
      <c r="B7" t="str">
        <f t="shared" si="0"/>
        <v>050-995-1500-0000 </v>
      </c>
      <c r="C7">
        <f t="shared" si="0"/>
        <v>83071</v>
      </c>
      <c r="D7">
        <f>TotalCountyLiqFuelEmisInd!A4</f>
        <v>1</v>
      </c>
      <c r="E7" t="str">
        <f>TotalCountyLiqFuelEmisInd!B4</f>
        <v>Alameda</v>
      </c>
      <c r="F7">
        <f>TotalCountyLiqFuelEmisInd!C4</f>
        <v>89281</v>
      </c>
      <c r="G7" s="9">
        <f>TotalCountyLiqFuelEmisInd!D4</f>
        <v>0.04982029071555042</v>
      </c>
      <c r="H7" s="8">
        <f aca="true" t="shared" si="1" ref="H7:N16">$G7*H$4</f>
        <v>3.6990228731197456</v>
      </c>
      <c r="I7" s="8">
        <f t="shared" si="1"/>
        <v>0.379386961345615</v>
      </c>
      <c r="J7" s="8">
        <f t="shared" si="1"/>
        <v>0.047423370168201875</v>
      </c>
      <c r="K7" s="8">
        <f t="shared" si="1"/>
        <v>0.01214038276305968</v>
      </c>
      <c r="L7" s="8">
        <f t="shared" si="1"/>
        <v>0.0026557087294193055</v>
      </c>
      <c r="M7" s="8">
        <f t="shared" si="1"/>
        <v>0.25418926410156206</v>
      </c>
      <c r="N7" s="8">
        <f t="shared" si="1"/>
        <v>0.15744558895843022</v>
      </c>
    </row>
    <row r="8" spans="1:14" ht="12.75">
      <c r="A8" t="str">
        <f>D4</f>
        <v>Industrial Residual Oil Combustion</v>
      </c>
      <c r="B8" t="str">
        <f>E4</f>
        <v>050-995-1500-0000 </v>
      </c>
      <c r="C8">
        <f>F4</f>
        <v>83071</v>
      </c>
      <c r="D8">
        <f>TotalCountyLiqFuelEmisInd!A5</f>
        <v>3</v>
      </c>
      <c r="E8" t="str">
        <f>TotalCountyLiqFuelEmisInd!B5</f>
        <v>Alpine</v>
      </c>
      <c r="F8">
        <f>TotalCountyLiqFuelEmisInd!C5</f>
        <v>0</v>
      </c>
      <c r="G8" s="9">
        <f>TotalCountyLiqFuelEmisInd!D5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</row>
    <row r="9" spans="1:14" ht="12.75">
      <c r="A9" t="str">
        <f>A7</f>
        <v>Industrial Residual Oil Combustion</v>
      </c>
      <c r="B9" t="str">
        <f>B7</f>
        <v>050-995-1500-0000 </v>
      </c>
      <c r="C9">
        <f>C7</f>
        <v>83071</v>
      </c>
      <c r="D9">
        <f>TotalCountyLiqFuelEmisInd!A6</f>
        <v>5</v>
      </c>
      <c r="E9" t="str">
        <f>TotalCountyLiqFuelEmisInd!B6</f>
        <v>Amador</v>
      </c>
      <c r="F9">
        <f>TotalCountyLiqFuelEmisInd!C6</f>
        <v>857</v>
      </c>
      <c r="G9" s="9">
        <f>TotalCountyLiqFuelEmisInd!D6</f>
        <v>0.0004782203284374806</v>
      </c>
      <c r="H9" s="8">
        <f t="shared" si="1"/>
        <v>0.03550657589255969</v>
      </c>
      <c r="I9" s="8">
        <f t="shared" si="1"/>
        <v>0.0036417000915445843</v>
      </c>
      <c r="J9" s="8">
        <f t="shared" si="1"/>
        <v>0.00045521251144307304</v>
      </c>
      <c r="K9" s="8">
        <f t="shared" si="1"/>
        <v>0.0001165344029294267</v>
      </c>
      <c r="L9" s="8">
        <f t="shared" si="1"/>
        <v>2.5491900640812092E-05</v>
      </c>
      <c r="M9" s="8">
        <f t="shared" si="1"/>
        <v>0.0024399390613348716</v>
      </c>
      <c r="N9" s="8">
        <f t="shared" si="1"/>
        <v>0.0015113055379910026</v>
      </c>
    </row>
    <row r="10" spans="1:14" ht="12.75">
      <c r="A10" t="str">
        <f aca="true" t="shared" si="2" ref="A10:A41">A9</f>
        <v>Industrial Residual Oil Combustion</v>
      </c>
      <c r="B10" t="str">
        <f aca="true" t="shared" si="3" ref="B10:B41">B9</f>
        <v>050-995-1500-0000 </v>
      </c>
      <c r="C10">
        <f aca="true" t="shared" si="4" ref="C10:C41">C9</f>
        <v>83071</v>
      </c>
      <c r="D10">
        <f>TotalCountyLiqFuelEmisInd!A7</f>
        <v>7</v>
      </c>
      <c r="E10" t="str">
        <f>TotalCountyLiqFuelEmisInd!B7</f>
        <v>Butte</v>
      </c>
      <c r="F10">
        <f>TotalCountyLiqFuelEmisInd!C7</f>
        <v>4512</v>
      </c>
      <c r="G10" s="9">
        <f>TotalCountyLiqFuelEmisInd!D7</f>
        <v>0.0025177714374678096</v>
      </c>
      <c r="H10" s="8">
        <f t="shared" si="1"/>
        <v>0.1869377717937332</v>
      </c>
      <c r="I10" s="8">
        <f t="shared" si="1"/>
        <v>0.019173104799357254</v>
      </c>
      <c r="J10" s="8">
        <f t="shared" si="1"/>
        <v>0.0023966380999196567</v>
      </c>
      <c r="K10" s="8">
        <f t="shared" si="1"/>
        <v>0.0006135393535794321</v>
      </c>
      <c r="L10" s="8">
        <f t="shared" si="1"/>
        <v>0.0001342117335955008</v>
      </c>
      <c r="M10" s="8">
        <f t="shared" si="1"/>
        <v>0.012845980215569361</v>
      </c>
      <c r="N10" s="8">
        <f t="shared" si="1"/>
        <v>0.00795683849173326</v>
      </c>
    </row>
    <row r="11" spans="1:14" ht="12.75">
      <c r="A11" t="str">
        <f t="shared" si="2"/>
        <v>Industrial Residual Oil Combustion</v>
      </c>
      <c r="B11" t="str">
        <f t="shared" si="3"/>
        <v>050-995-1500-0000 </v>
      </c>
      <c r="C11">
        <f t="shared" si="4"/>
        <v>83071</v>
      </c>
      <c r="D11">
        <f>TotalCountyLiqFuelEmisInd!A8</f>
        <v>9</v>
      </c>
      <c r="E11" t="str">
        <f>TotalCountyLiqFuelEmisInd!B8</f>
        <v>Calaveras</v>
      </c>
      <c r="F11">
        <f>TotalCountyLiqFuelEmisInd!C8</f>
        <v>468</v>
      </c>
      <c r="G11" s="9">
        <f>TotalCountyLiqFuelEmisInd!D8</f>
        <v>0.00026115182463096957</v>
      </c>
      <c r="H11" s="8">
        <f t="shared" si="1"/>
        <v>0.019389822074349982</v>
      </c>
      <c r="I11" s="8">
        <f t="shared" si="1"/>
        <v>0.001988699699933332</v>
      </c>
      <c r="J11" s="8">
        <f t="shared" si="1"/>
        <v>0.0002485874624916665</v>
      </c>
      <c r="K11" s="8">
        <f t="shared" si="1"/>
        <v>6.363839039786661E-05</v>
      </c>
      <c r="L11" s="8">
        <f t="shared" si="1"/>
        <v>1.3920897899533324E-05</v>
      </c>
      <c r="M11" s="8">
        <f t="shared" si="1"/>
        <v>0.0013324287989553323</v>
      </c>
      <c r="N11" s="8">
        <f t="shared" si="1"/>
        <v>0.0008253103754723327</v>
      </c>
    </row>
    <row r="12" spans="1:14" ht="12.75">
      <c r="A12" t="str">
        <f t="shared" si="2"/>
        <v>Industrial Residual Oil Combustion</v>
      </c>
      <c r="B12" t="str">
        <f t="shared" si="3"/>
        <v>050-995-1500-0000 </v>
      </c>
      <c r="C12">
        <f t="shared" si="4"/>
        <v>83071</v>
      </c>
      <c r="D12">
        <f>TotalCountyLiqFuelEmisInd!A9</f>
        <v>11</v>
      </c>
      <c r="E12" t="str">
        <f>TotalCountyLiqFuelEmisInd!B9</f>
        <v>Colusa</v>
      </c>
      <c r="F12">
        <f>TotalCountyLiqFuelEmisInd!C9</f>
        <v>709</v>
      </c>
      <c r="G12" s="9">
        <f>TotalCountyLiqFuelEmisInd!D9</f>
        <v>0.000395633853981533</v>
      </c>
      <c r="H12" s="8">
        <f t="shared" si="1"/>
        <v>0.029374751817765256</v>
      </c>
      <c r="I12" s="8">
        <f t="shared" si="1"/>
        <v>0.0030127950582323343</v>
      </c>
      <c r="J12" s="8">
        <f t="shared" si="1"/>
        <v>0.0003765993822790418</v>
      </c>
      <c r="K12" s="8">
        <f t="shared" si="1"/>
        <v>9.64094418634347E-05</v>
      </c>
      <c r="L12" s="8">
        <f t="shared" si="1"/>
        <v>2.1089565407626342E-05</v>
      </c>
      <c r="M12" s="8">
        <f t="shared" si="1"/>
        <v>0.002018572689015664</v>
      </c>
      <c r="N12" s="8">
        <f t="shared" si="1"/>
        <v>0.0012503099491664187</v>
      </c>
    </row>
    <row r="13" spans="1:14" ht="12.75">
      <c r="A13" t="str">
        <f t="shared" si="2"/>
        <v>Industrial Residual Oil Combustion</v>
      </c>
      <c r="B13" t="str">
        <f t="shared" si="3"/>
        <v>050-995-1500-0000 </v>
      </c>
      <c r="C13">
        <f t="shared" si="4"/>
        <v>83071</v>
      </c>
      <c r="D13">
        <f>TotalCountyLiqFuelEmisInd!A10</f>
        <v>13</v>
      </c>
      <c r="E13" t="str">
        <f>TotalCountyLiqFuelEmisInd!B10</f>
        <v>Contra Costa</v>
      </c>
      <c r="F13">
        <f>TotalCountyLiqFuelEmisInd!C10</f>
        <v>18890</v>
      </c>
      <c r="G13" s="9">
        <f>TotalCountyLiqFuelEmisInd!D10</f>
        <v>0.010540935827519264</v>
      </c>
      <c r="H13" s="8">
        <f t="shared" si="1"/>
        <v>0.7826361944112633</v>
      </c>
      <c r="I13" s="8">
        <f t="shared" si="1"/>
        <v>0.08027037891397573</v>
      </c>
      <c r="J13" s="8">
        <f t="shared" si="1"/>
        <v>0.010033797364246966</v>
      </c>
      <c r="K13" s="8">
        <f t="shared" si="1"/>
        <v>0.0025686521252472234</v>
      </c>
      <c r="L13" s="8">
        <f t="shared" si="1"/>
        <v>0.0005618926523978302</v>
      </c>
      <c r="M13" s="8">
        <f t="shared" si="1"/>
        <v>0.05378115387236374</v>
      </c>
      <c r="N13" s="8">
        <f t="shared" si="1"/>
        <v>0.03331220724929993</v>
      </c>
    </row>
    <row r="14" spans="1:14" ht="12.75">
      <c r="A14" t="str">
        <f t="shared" si="2"/>
        <v>Industrial Residual Oil Combustion</v>
      </c>
      <c r="B14" t="str">
        <f t="shared" si="3"/>
        <v>050-995-1500-0000 </v>
      </c>
      <c r="C14">
        <f t="shared" si="4"/>
        <v>83071</v>
      </c>
      <c r="D14">
        <f>TotalCountyLiqFuelEmisInd!A11</f>
        <v>15</v>
      </c>
      <c r="E14" t="str">
        <f>TotalCountyLiqFuelEmisInd!B11</f>
        <v>Del Norte</v>
      </c>
      <c r="F14">
        <f>TotalCountyLiqFuelEmisInd!C11</f>
        <v>250</v>
      </c>
      <c r="G14" s="9">
        <f>TotalCountyLiqFuelEmisInd!D11</f>
        <v>0.0001395041798242359</v>
      </c>
      <c r="H14" s="8">
        <f t="shared" si="1"/>
        <v>0.010357810937152769</v>
      </c>
      <c r="I14" s="8">
        <f t="shared" si="1"/>
        <v>0.00106233958329772</v>
      </c>
      <c r="J14" s="8">
        <f t="shared" si="1"/>
        <v>0.000132792447912215</v>
      </c>
      <c r="K14" s="8">
        <f t="shared" si="1"/>
        <v>3.3994866665527043E-05</v>
      </c>
      <c r="L14" s="8">
        <f t="shared" si="1"/>
        <v>7.436377083084041E-06</v>
      </c>
      <c r="M14" s="8">
        <f t="shared" si="1"/>
        <v>0.0007117675208094725</v>
      </c>
      <c r="N14" s="8">
        <f t="shared" si="1"/>
        <v>0.00044087092706855387</v>
      </c>
    </row>
    <row r="15" spans="1:14" ht="12.75">
      <c r="A15" t="str">
        <f t="shared" si="2"/>
        <v>Industrial Residual Oil Combustion</v>
      </c>
      <c r="B15" t="str">
        <f t="shared" si="3"/>
        <v>050-995-1500-0000 </v>
      </c>
      <c r="C15">
        <f t="shared" si="4"/>
        <v>83071</v>
      </c>
      <c r="D15">
        <f>TotalCountyLiqFuelEmisInd!A12</f>
        <v>17</v>
      </c>
      <c r="E15" t="str">
        <f>TotalCountyLiqFuelEmisInd!B12</f>
        <v>El Dorado</v>
      </c>
      <c r="F15">
        <f>TotalCountyLiqFuelEmisInd!C12</f>
        <v>2042</v>
      </c>
      <c r="G15" s="9">
        <f>TotalCountyLiqFuelEmisInd!D12</f>
        <v>0.0011394701408043587</v>
      </c>
      <c r="H15" s="8">
        <f t="shared" si="1"/>
        <v>0.08460259973466382</v>
      </c>
      <c r="I15" s="8">
        <f t="shared" si="1"/>
        <v>0.008677189716375776</v>
      </c>
      <c r="J15" s="8">
        <f t="shared" si="1"/>
        <v>0.001084648714546972</v>
      </c>
      <c r="K15" s="8">
        <f t="shared" si="1"/>
        <v>0.00027767007092402483</v>
      </c>
      <c r="L15" s="8">
        <f t="shared" si="1"/>
        <v>6.074032801463045E-05</v>
      </c>
      <c r="M15" s="8">
        <f t="shared" si="1"/>
        <v>0.005813717109971771</v>
      </c>
      <c r="N15" s="8">
        <f t="shared" si="1"/>
        <v>0.0036010337322959474</v>
      </c>
    </row>
    <row r="16" spans="1:14" ht="12.75">
      <c r="A16" t="str">
        <f t="shared" si="2"/>
        <v>Industrial Residual Oil Combustion</v>
      </c>
      <c r="B16" t="str">
        <f t="shared" si="3"/>
        <v>050-995-1500-0000 </v>
      </c>
      <c r="C16">
        <f t="shared" si="4"/>
        <v>83071</v>
      </c>
      <c r="D16">
        <f>TotalCountyLiqFuelEmisInd!A13</f>
        <v>19</v>
      </c>
      <c r="E16" t="str">
        <f>TotalCountyLiqFuelEmisInd!B13</f>
        <v>Fresno</v>
      </c>
      <c r="F16">
        <f>TotalCountyLiqFuelEmisInd!C13</f>
        <v>26406</v>
      </c>
      <c r="G16" s="9">
        <f>TotalCountyLiqFuelEmisInd!D13</f>
        <v>0.014734989489755093</v>
      </c>
      <c r="H16" s="8">
        <f t="shared" si="1"/>
        <v>1.0940334224258241</v>
      </c>
      <c r="I16" s="8">
        <f t="shared" si="1"/>
        <v>0.11220855614623838</v>
      </c>
      <c r="J16" s="8">
        <f t="shared" si="1"/>
        <v>0.014026069518279798</v>
      </c>
      <c r="K16" s="8">
        <f t="shared" si="1"/>
        <v>0.0035906737966796285</v>
      </c>
      <c r="L16" s="8">
        <f t="shared" si="1"/>
        <v>0.0007854598930236689</v>
      </c>
      <c r="M16" s="8">
        <f t="shared" si="1"/>
        <v>0.07517973261797972</v>
      </c>
      <c r="N16" s="8">
        <f t="shared" si="1"/>
        <v>0.04656655080068894</v>
      </c>
    </row>
    <row r="17" spans="1:14" ht="12.75">
      <c r="A17" t="str">
        <f t="shared" si="2"/>
        <v>Industrial Residual Oil Combustion</v>
      </c>
      <c r="B17" t="str">
        <f t="shared" si="3"/>
        <v>050-995-1500-0000 </v>
      </c>
      <c r="C17">
        <f t="shared" si="4"/>
        <v>83071</v>
      </c>
      <c r="D17">
        <f>TotalCountyLiqFuelEmisInd!A14</f>
        <v>21</v>
      </c>
      <c r="E17" t="str">
        <f>TotalCountyLiqFuelEmisInd!B14</f>
        <v>Glenn</v>
      </c>
      <c r="F17">
        <f>TotalCountyLiqFuelEmisInd!C14</f>
        <v>905</v>
      </c>
      <c r="G17" s="9">
        <f>TotalCountyLiqFuelEmisInd!D14</f>
        <v>0.0005050051309637339</v>
      </c>
      <c r="H17" s="8">
        <f aca="true" t="shared" si="5" ref="H17:N26">$G17*H$4</f>
        <v>0.03749527559249302</v>
      </c>
      <c r="I17" s="8">
        <f t="shared" si="5"/>
        <v>0.003845669291537746</v>
      </c>
      <c r="J17" s="8">
        <f t="shared" si="5"/>
        <v>0.00048070866144221826</v>
      </c>
      <c r="K17" s="8">
        <f t="shared" si="5"/>
        <v>0.0001230614173292079</v>
      </c>
      <c r="L17" s="8">
        <f t="shared" si="5"/>
        <v>2.6919685040764228E-05</v>
      </c>
      <c r="M17" s="8">
        <f t="shared" si="5"/>
        <v>0.0025765984253302903</v>
      </c>
      <c r="N17" s="8">
        <f t="shared" si="5"/>
        <v>0.0015959527559881647</v>
      </c>
    </row>
    <row r="18" spans="1:14" ht="12.75">
      <c r="A18" t="str">
        <f t="shared" si="2"/>
        <v>Industrial Residual Oil Combustion</v>
      </c>
      <c r="B18" t="str">
        <f t="shared" si="3"/>
        <v>050-995-1500-0000 </v>
      </c>
      <c r="C18">
        <f t="shared" si="4"/>
        <v>83071</v>
      </c>
      <c r="D18">
        <f>TotalCountyLiqFuelEmisInd!A15</f>
        <v>23</v>
      </c>
      <c r="E18" t="str">
        <f>TotalCountyLiqFuelEmisInd!B15</f>
        <v>Humboldt</v>
      </c>
      <c r="F18">
        <f>TotalCountyLiqFuelEmisInd!C15</f>
        <v>5262</v>
      </c>
      <c r="G18" s="9">
        <f>TotalCountyLiqFuelEmisInd!D15</f>
        <v>0.0029362839769405172</v>
      </c>
      <c r="H18" s="8">
        <f t="shared" si="5"/>
        <v>0.2180112046051915</v>
      </c>
      <c r="I18" s="8">
        <f t="shared" si="5"/>
        <v>0.02236012354925041</v>
      </c>
      <c r="J18" s="8">
        <f t="shared" si="5"/>
        <v>0.0027950154436563015</v>
      </c>
      <c r="K18" s="8">
        <f t="shared" si="5"/>
        <v>0.0007155239535760132</v>
      </c>
      <c r="L18" s="8">
        <f t="shared" si="5"/>
        <v>0.0001565208648447529</v>
      </c>
      <c r="M18" s="8">
        <f t="shared" si="5"/>
        <v>0.014981282777997778</v>
      </c>
      <c r="N18" s="8">
        <f t="shared" si="5"/>
        <v>0.009279451272938923</v>
      </c>
    </row>
    <row r="19" spans="1:14" ht="12.75">
      <c r="A19" t="str">
        <f t="shared" si="2"/>
        <v>Industrial Residual Oil Combustion</v>
      </c>
      <c r="B19" t="str">
        <f t="shared" si="3"/>
        <v>050-995-1500-0000 </v>
      </c>
      <c r="C19">
        <f t="shared" si="4"/>
        <v>83071</v>
      </c>
      <c r="D19">
        <f>TotalCountyLiqFuelEmisInd!A16</f>
        <v>25</v>
      </c>
      <c r="E19" t="str">
        <f>TotalCountyLiqFuelEmisInd!B16</f>
        <v>Imperial</v>
      </c>
      <c r="F19">
        <f>TotalCountyLiqFuelEmisInd!C16</f>
        <v>1506</v>
      </c>
      <c r="G19" s="9">
        <f>TotalCountyLiqFuelEmisInd!D16</f>
        <v>0.000840373179261197</v>
      </c>
      <c r="H19" s="8">
        <f t="shared" si="5"/>
        <v>0.06239545308540828</v>
      </c>
      <c r="I19" s="8">
        <f t="shared" si="5"/>
        <v>0.006399533649785465</v>
      </c>
      <c r="J19" s="8">
        <f t="shared" si="5"/>
        <v>0.0007999417062231831</v>
      </c>
      <c r="K19" s="8">
        <f t="shared" si="5"/>
        <v>0.0002047850767931349</v>
      </c>
      <c r="L19" s="8">
        <f t="shared" si="5"/>
        <v>4.4796735548498265E-05</v>
      </c>
      <c r="M19" s="8">
        <f t="shared" si="5"/>
        <v>0.004287687545356262</v>
      </c>
      <c r="N19" s="8">
        <f t="shared" si="5"/>
        <v>0.0026558064646609683</v>
      </c>
    </row>
    <row r="20" spans="1:14" ht="12.75">
      <c r="A20" t="str">
        <f t="shared" si="2"/>
        <v>Industrial Residual Oil Combustion</v>
      </c>
      <c r="B20" t="str">
        <f t="shared" si="3"/>
        <v>050-995-1500-0000 </v>
      </c>
      <c r="C20">
        <f t="shared" si="4"/>
        <v>83071</v>
      </c>
      <c r="D20">
        <f>TotalCountyLiqFuelEmisInd!A17</f>
        <v>27</v>
      </c>
      <c r="E20" t="str">
        <f>TotalCountyLiqFuelEmisInd!B17</f>
        <v>Inyo</v>
      </c>
      <c r="F20">
        <f>TotalCountyLiqFuelEmisInd!C17</f>
        <v>252</v>
      </c>
      <c r="G20" s="9">
        <f>TotalCountyLiqFuelEmisInd!D17</f>
        <v>0.00014062021326282978</v>
      </c>
      <c r="H20" s="8">
        <f t="shared" si="5"/>
        <v>0.010440673424649992</v>
      </c>
      <c r="I20" s="8">
        <f t="shared" si="5"/>
        <v>0.0010708382999641017</v>
      </c>
      <c r="J20" s="8">
        <f t="shared" si="5"/>
        <v>0.0001338547874955127</v>
      </c>
      <c r="K20" s="8">
        <f t="shared" si="5"/>
        <v>3.426682559885126E-05</v>
      </c>
      <c r="L20" s="8">
        <f t="shared" si="5"/>
        <v>7.495868099748714E-06</v>
      </c>
      <c r="M20" s="8">
        <f t="shared" si="5"/>
        <v>0.0007174616609759482</v>
      </c>
      <c r="N20" s="8">
        <f t="shared" si="5"/>
        <v>0.0004443978944851023</v>
      </c>
    </row>
    <row r="21" spans="1:14" ht="12.75">
      <c r="A21" t="str">
        <f t="shared" si="2"/>
        <v>Industrial Residual Oil Combustion</v>
      </c>
      <c r="B21" t="str">
        <f t="shared" si="3"/>
        <v>050-995-1500-0000 </v>
      </c>
      <c r="C21">
        <f t="shared" si="4"/>
        <v>83071</v>
      </c>
      <c r="D21">
        <f>TotalCountyLiqFuelEmisInd!A18</f>
        <v>29</v>
      </c>
      <c r="E21" t="str">
        <f>TotalCountyLiqFuelEmisInd!B18</f>
        <v>Kern</v>
      </c>
      <c r="F21">
        <f>TotalCountyLiqFuelEmisInd!C18</f>
        <v>13140</v>
      </c>
      <c r="G21" s="9">
        <f>TotalCountyLiqFuelEmisInd!D18</f>
        <v>0.007332339691561838</v>
      </c>
      <c r="H21" s="8">
        <f t="shared" si="5"/>
        <v>0.5444065428567495</v>
      </c>
      <c r="I21" s="8">
        <f t="shared" si="5"/>
        <v>0.05583656849812817</v>
      </c>
      <c r="J21" s="8">
        <f t="shared" si="5"/>
        <v>0.006979571062266021</v>
      </c>
      <c r="K21" s="8">
        <f t="shared" si="5"/>
        <v>0.0017867701919401012</v>
      </c>
      <c r="L21" s="8">
        <f t="shared" si="5"/>
        <v>0.0003908559794868972</v>
      </c>
      <c r="M21" s="8">
        <f t="shared" si="5"/>
        <v>0.037410500893745875</v>
      </c>
      <c r="N21" s="8">
        <f t="shared" si="5"/>
        <v>0.02317217592672319</v>
      </c>
    </row>
    <row r="22" spans="1:14" ht="12.75">
      <c r="A22" t="str">
        <f t="shared" si="2"/>
        <v>Industrial Residual Oil Combustion</v>
      </c>
      <c r="B22" t="str">
        <f t="shared" si="3"/>
        <v>050-995-1500-0000 </v>
      </c>
      <c r="C22">
        <f t="shared" si="4"/>
        <v>83071</v>
      </c>
      <c r="D22">
        <f>TotalCountyLiqFuelEmisInd!A19</f>
        <v>31</v>
      </c>
      <c r="E22" t="str">
        <f>TotalCountyLiqFuelEmisInd!B19</f>
        <v>Kings</v>
      </c>
      <c r="F22">
        <f>TotalCountyLiqFuelEmisInd!C19</f>
        <v>2948</v>
      </c>
      <c r="G22" s="9">
        <f>TotalCountyLiqFuelEmisInd!D19</f>
        <v>0.0016450332884873897</v>
      </c>
      <c r="H22" s="8">
        <f t="shared" si="5"/>
        <v>0.12213930657090546</v>
      </c>
      <c r="I22" s="8">
        <f t="shared" si="5"/>
        <v>0.012527108366246716</v>
      </c>
      <c r="J22" s="8">
        <f t="shared" si="5"/>
        <v>0.0015658885457808394</v>
      </c>
      <c r="K22" s="8">
        <f t="shared" si="5"/>
        <v>0.0004008674677198949</v>
      </c>
      <c r="L22" s="8">
        <f t="shared" si="5"/>
        <v>8.768975856372702E-05</v>
      </c>
      <c r="M22" s="8">
        <f t="shared" si="5"/>
        <v>0.0083931626053853</v>
      </c>
      <c r="N22" s="8">
        <f t="shared" si="5"/>
        <v>0.0051987499719923875</v>
      </c>
    </row>
    <row r="23" spans="1:14" ht="12.75">
      <c r="A23" t="str">
        <f t="shared" si="2"/>
        <v>Industrial Residual Oil Combustion</v>
      </c>
      <c r="B23" t="str">
        <f t="shared" si="3"/>
        <v>050-995-1500-0000 </v>
      </c>
      <c r="C23">
        <f t="shared" si="4"/>
        <v>83071</v>
      </c>
      <c r="D23">
        <f>TotalCountyLiqFuelEmisInd!A20</f>
        <v>33</v>
      </c>
      <c r="E23" t="str">
        <f>TotalCountyLiqFuelEmisInd!B20</f>
        <v>Lake</v>
      </c>
      <c r="F23">
        <f>TotalCountyLiqFuelEmisInd!C20</f>
        <v>338</v>
      </c>
      <c r="G23" s="9">
        <f>TotalCountyLiqFuelEmisInd!D20</f>
        <v>0.00018860965112236692</v>
      </c>
      <c r="H23" s="8">
        <f t="shared" si="5"/>
        <v>0.014003760387030544</v>
      </c>
      <c r="I23" s="8">
        <f t="shared" si="5"/>
        <v>0.0014362831166185174</v>
      </c>
      <c r="J23" s="8">
        <f t="shared" si="5"/>
        <v>0.00017953538957731467</v>
      </c>
      <c r="K23" s="8">
        <f t="shared" si="5"/>
        <v>4.596105973179256E-05</v>
      </c>
      <c r="L23" s="8">
        <f t="shared" si="5"/>
        <v>1.0053981816329623E-05</v>
      </c>
      <c r="M23" s="8">
        <f t="shared" si="5"/>
        <v>0.0009623096881344067</v>
      </c>
      <c r="N23" s="8">
        <f t="shared" si="5"/>
        <v>0.0005960574933966848</v>
      </c>
    </row>
    <row r="24" spans="1:14" ht="12.75">
      <c r="A24" t="str">
        <f t="shared" si="2"/>
        <v>Industrial Residual Oil Combustion</v>
      </c>
      <c r="B24" t="str">
        <f t="shared" si="3"/>
        <v>050-995-1500-0000 </v>
      </c>
      <c r="C24">
        <f t="shared" si="4"/>
        <v>83071</v>
      </c>
      <c r="D24">
        <f>TotalCountyLiqFuelEmisInd!A21</f>
        <v>35</v>
      </c>
      <c r="E24" t="str">
        <f>TotalCountyLiqFuelEmisInd!B21</f>
        <v>Lassen</v>
      </c>
      <c r="F24">
        <f>TotalCountyLiqFuelEmisInd!C21</f>
        <v>325</v>
      </c>
      <c r="G24" s="9">
        <f>TotalCountyLiqFuelEmisInd!D21</f>
        <v>0.00018135543377150666</v>
      </c>
      <c r="H24" s="8">
        <f t="shared" si="5"/>
        <v>0.0134651542182986</v>
      </c>
      <c r="I24" s="8">
        <f t="shared" si="5"/>
        <v>0.001381041458287036</v>
      </c>
      <c r="J24" s="8">
        <f t="shared" si="5"/>
        <v>0.0001726301822858795</v>
      </c>
      <c r="K24" s="8">
        <f t="shared" si="5"/>
        <v>4.419332666518515E-05</v>
      </c>
      <c r="L24" s="8">
        <f t="shared" si="5"/>
        <v>9.667290208009254E-06</v>
      </c>
      <c r="M24" s="8">
        <f t="shared" si="5"/>
        <v>0.0009252977770523143</v>
      </c>
      <c r="N24" s="8">
        <f t="shared" si="5"/>
        <v>0.00057313220518912</v>
      </c>
    </row>
    <row r="25" spans="1:14" ht="12.75">
      <c r="A25" t="str">
        <f t="shared" si="2"/>
        <v>Industrial Residual Oil Combustion</v>
      </c>
      <c r="B25" t="str">
        <f t="shared" si="3"/>
        <v>050-995-1500-0000 </v>
      </c>
      <c r="C25">
        <f t="shared" si="4"/>
        <v>83071</v>
      </c>
      <c r="D25">
        <f>TotalCountyLiqFuelEmisInd!A22</f>
        <v>37</v>
      </c>
      <c r="E25" t="str">
        <f>TotalCountyLiqFuelEmisInd!B22</f>
        <v>Los Angeles</v>
      </c>
      <c r="F25">
        <f>TotalCountyLiqFuelEmisInd!C22</f>
        <v>622885</v>
      </c>
      <c r="G25" s="9">
        <f>TotalCountyLiqFuelEmisInd!D22</f>
        <v>0.3475802441992767</v>
      </c>
      <c r="H25" s="8">
        <f t="shared" si="5"/>
        <v>25.80690026235361</v>
      </c>
      <c r="I25" s="8">
        <f t="shared" si="5"/>
        <v>2.6468615653696013</v>
      </c>
      <c r="J25" s="8">
        <f t="shared" si="5"/>
        <v>0.33085769567120016</v>
      </c>
      <c r="K25" s="8">
        <f t="shared" si="5"/>
        <v>0.08469957009182724</v>
      </c>
      <c r="L25" s="8">
        <f t="shared" si="5"/>
        <v>0.018528030957587212</v>
      </c>
      <c r="M25" s="8">
        <f t="shared" si="5"/>
        <v>1.773397248797633</v>
      </c>
      <c r="N25" s="8">
        <f t="shared" si="5"/>
        <v>1.0984475496283845</v>
      </c>
    </row>
    <row r="26" spans="1:14" ht="12.75">
      <c r="A26" t="str">
        <f t="shared" si="2"/>
        <v>Industrial Residual Oil Combustion</v>
      </c>
      <c r="B26" t="str">
        <f t="shared" si="3"/>
        <v>050-995-1500-0000 </v>
      </c>
      <c r="C26">
        <f t="shared" si="4"/>
        <v>83071</v>
      </c>
      <c r="D26">
        <f>TotalCountyLiqFuelEmisInd!A23</f>
        <v>39</v>
      </c>
      <c r="E26" t="str">
        <f>TotalCountyLiqFuelEmisInd!B23</f>
        <v>Madera</v>
      </c>
      <c r="F26">
        <f>TotalCountyLiqFuelEmisInd!C23</f>
        <v>3964</v>
      </c>
      <c r="G26" s="9">
        <f>TotalCountyLiqFuelEmisInd!D23</f>
        <v>0.002211978275293084</v>
      </c>
      <c r="H26" s="8">
        <f t="shared" si="5"/>
        <v>0.16423345021949431</v>
      </c>
      <c r="I26" s="8">
        <f t="shared" si="5"/>
        <v>0.016844456432768648</v>
      </c>
      <c r="J26" s="8">
        <f t="shared" si="5"/>
        <v>0.002105557054096081</v>
      </c>
      <c r="K26" s="8">
        <f t="shared" si="5"/>
        <v>0.0005390226058485968</v>
      </c>
      <c r="L26" s="8">
        <f t="shared" si="5"/>
        <v>0.00011791119502938056</v>
      </c>
      <c r="M26" s="8">
        <f t="shared" si="5"/>
        <v>0.011285785809954995</v>
      </c>
      <c r="N26" s="8">
        <f t="shared" si="5"/>
        <v>0.006990449419598989</v>
      </c>
    </row>
    <row r="27" spans="1:14" ht="12.75">
      <c r="A27" t="str">
        <f t="shared" si="2"/>
        <v>Industrial Residual Oil Combustion</v>
      </c>
      <c r="B27" t="str">
        <f t="shared" si="3"/>
        <v>050-995-1500-0000 </v>
      </c>
      <c r="C27">
        <f t="shared" si="4"/>
        <v>83071</v>
      </c>
      <c r="D27">
        <f>TotalCountyLiqFuelEmisInd!A24</f>
        <v>41</v>
      </c>
      <c r="E27" t="str">
        <f>TotalCountyLiqFuelEmisInd!B24</f>
        <v>Marin</v>
      </c>
      <c r="F27">
        <f>TotalCountyLiqFuelEmisInd!C24</f>
        <v>4227</v>
      </c>
      <c r="G27" s="9">
        <f>TotalCountyLiqFuelEmisInd!D24</f>
        <v>0.0023587366724681807</v>
      </c>
      <c r="H27" s="8">
        <f aca="true" t="shared" si="6" ref="H27:N36">$G27*H$4</f>
        <v>0.17512986732537905</v>
      </c>
      <c r="I27" s="8">
        <f t="shared" si="6"/>
        <v>0.017962037674397854</v>
      </c>
      <c r="J27" s="8">
        <f t="shared" si="6"/>
        <v>0.0022452547092997317</v>
      </c>
      <c r="K27" s="8">
        <f t="shared" si="6"/>
        <v>0.0005747852055807313</v>
      </c>
      <c r="L27" s="8">
        <f t="shared" si="6"/>
        <v>0.000125734263720785</v>
      </c>
      <c r="M27" s="8">
        <f t="shared" si="6"/>
        <v>0.012034565241846562</v>
      </c>
      <c r="N27" s="8">
        <f t="shared" si="6"/>
        <v>0.007454245634875109</v>
      </c>
    </row>
    <row r="28" spans="1:14" ht="12.75">
      <c r="A28" t="str">
        <f t="shared" si="2"/>
        <v>Industrial Residual Oil Combustion</v>
      </c>
      <c r="B28" t="str">
        <f t="shared" si="3"/>
        <v>050-995-1500-0000 </v>
      </c>
      <c r="C28">
        <f t="shared" si="4"/>
        <v>83071</v>
      </c>
      <c r="D28">
        <f>TotalCountyLiqFuelEmisInd!A25</f>
        <v>43</v>
      </c>
      <c r="E28" t="str">
        <f>TotalCountyLiqFuelEmisInd!B25</f>
        <v>Mariposa</v>
      </c>
      <c r="F28">
        <f>TotalCountyLiqFuelEmisInd!C25</f>
        <v>113</v>
      </c>
      <c r="G28" s="9">
        <f>TotalCountyLiqFuelEmisInd!D25</f>
        <v>6.305588928055463E-05</v>
      </c>
      <c r="H28" s="8">
        <f t="shared" si="6"/>
        <v>0.004681730543593052</v>
      </c>
      <c r="I28" s="8">
        <f t="shared" si="6"/>
        <v>0.0004801774916505695</v>
      </c>
      <c r="J28" s="8">
        <f t="shared" si="6"/>
        <v>6.002218645632119E-05</v>
      </c>
      <c r="K28" s="8">
        <f t="shared" si="6"/>
        <v>1.5365679732818225E-05</v>
      </c>
      <c r="L28" s="8">
        <f t="shared" si="6"/>
        <v>3.361242441553987E-06</v>
      </c>
      <c r="M28" s="8">
        <f t="shared" si="6"/>
        <v>0.0003217189194058816</v>
      </c>
      <c r="N28" s="8">
        <f t="shared" si="6"/>
        <v>0.00019927365903498636</v>
      </c>
    </row>
    <row r="29" spans="1:14" ht="12.75">
      <c r="A29" t="str">
        <f t="shared" si="2"/>
        <v>Industrial Residual Oil Combustion</v>
      </c>
      <c r="B29" t="str">
        <f t="shared" si="3"/>
        <v>050-995-1500-0000 </v>
      </c>
      <c r="C29">
        <f t="shared" si="4"/>
        <v>83071</v>
      </c>
      <c r="D29">
        <f>TotalCountyLiqFuelEmisInd!A26</f>
        <v>45</v>
      </c>
      <c r="E29" t="str">
        <f>TotalCountyLiqFuelEmisInd!B26</f>
        <v>Mendocino</v>
      </c>
      <c r="F29">
        <f>TotalCountyLiqFuelEmisInd!C26</f>
        <v>4231</v>
      </c>
      <c r="G29" s="9">
        <f>TotalCountyLiqFuelEmisInd!D26</f>
        <v>0.002360968739345368</v>
      </c>
      <c r="H29" s="8">
        <f t="shared" si="6"/>
        <v>0.17529559230037345</v>
      </c>
      <c r="I29" s="8">
        <f t="shared" si="6"/>
        <v>0.017979035107730613</v>
      </c>
      <c r="J29" s="8">
        <f t="shared" si="6"/>
        <v>0.0022473793884663267</v>
      </c>
      <c r="K29" s="8">
        <f t="shared" si="6"/>
        <v>0.0005753291234473797</v>
      </c>
      <c r="L29" s="8">
        <f t="shared" si="6"/>
        <v>0.0001258532457541143</v>
      </c>
      <c r="M29" s="8">
        <f t="shared" si="6"/>
        <v>0.012045953522179511</v>
      </c>
      <c r="N29" s="8">
        <f t="shared" si="6"/>
        <v>0.007461299569708205</v>
      </c>
    </row>
    <row r="30" spans="1:14" ht="12.75">
      <c r="A30" t="str">
        <f t="shared" si="2"/>
        <v>Industrial Residual Oil Combustion</v>
      </c>
      <c r="B30" t="str">
        <f t="shared" si="3"/>
        <v>050-995-1500-0000 </v>
      </c>
      <c r="C30">
        <f t="shared" si="4"/>
        <v>83071</v>
      </c>
      <c r="D30">
        <f>TotalCountyLiqFuelEmisInd!A27</f>
        <v>47</v>
      </c>
      <c r="E30" t="str">
        <f>TotalCountyLiqFuelEmisInd!B27</f>
        <v>Merced</v>
      </c>
      <c r="F30">
        <f>TotalCountyLiqFuelEmisInd!C27</f>
        <v>8322</v>
      </c>
      <c r="G30" s="9">
        <f>TotalCountyLiqFuelEmisInd!D27</f>
        <v>0.004643815137989164</v>
      </c>
      <c r="H30" s="8">
        <f t="shared" si="6"/>
        <v>0.3447908104759414</v>
      </c>
      <c r="I30" s="8">
        <f t="shared" si="6"/>
        <v>0.035363160048814506</v>
      </c>
      <c r="J30" s="8">
        <f t="shared" si="6"/>
        <v>0.004420395006101813</v>
      </c>
      <c r="K30" s="8">
        <f t="shared" si="6"/>
        <v>0.0011316211215620642</v>
      </c>
      <c r="L30" s="8">
        <f t="shared" si="6"/>
        <v>0.00024754212034170157</v>
      </c>
      <c r="M30" s="8">
        <f t="shared" si="6"/>
        <v>0.023693317232705718</v>
      </c>
      <c r="N30" s="8">
        <f t="shared" si="6"/>
        <v>0.01467571142025802</v>
      </c>
    </row>
    <row r="31" spans="1:14" ht="12.75">
      <c r="A31" t="str">
        <f t="shared" si="2"/>
        <v>Industrial Residual Oil Combustion</v>
      </c>
      <c r="B31" t="str">
        <f t="shared" si="3"/>
        <v>050-995-1500-0000 </v>
      </c>
      <c r="C31">
        <f t="shared" si="4"/>
        <v>83071</v>
      </c>
      <c r="D31">
        <f>TotalCountyLiqFuelEmisInd!A28</f>
        <v>49</v>
      </c>
      <c r="E31" t="str">
        <f>TotalCountyLiqFuelEmisInd!B28</f>
        <v>Modoc</v>
      </c>
      <c r="F31">
        <f>TotalCountyLiqFuelEmisInd!C28</f>
        <v>0</v>
      </c>
      <c r="G31" s="9">
        <f>TotalCountyLiqFuelEmisInd!D28</f>
        <v>0</v>
      </c>
      <c r="H31" s="8">
        <f t="shared" si="6"/>
        <v>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</row>
    <row r="32" spans="1:14" ht="12.75">
      <c r="A32" t="str">
        <f t="shared" si="2"/>
        <v>Industrial Residual Oil Combustion</v>
      </c>
      <c r="B32" t="str">
        <f t="shared" si="3"/>
        <v>050-995-1500-0000 </v>
      </c>
      <c r="C32">
        <f t="shared" si="4"/>
        <v>83071</v>
      </c>
      <c r="D32">
        <f>TotalCountyLiqFuelEmisInd!A29</f>
        <v>51</v>
      </c>
      <c r="E32" t="str">
        <f>TotalCountyLiqFuelEmisInd!B29</f>
        <v>Mono</v>
      </c>
      <c r="F32">
        <f>TotalCountyLiqFuelEmisInd!C29</f>
        <v>39</v>
      </c>
      <c r="G32" s="9">
        <f>TotalCountyLiqFuelEmisInd!D29</f>
        <v>2.17626520525808E-05</v>
      </c>
      <c r="H32" s="8">
        <f t="shared" si="6"/>
        <v>0.001615818506195832</v>
      </c>
      <c r="I32" s="8">
        <f t="shared" si="6"/>
        <v>0.00016572497499444433</v>
      </c>
      <c r="J32" s="8">
        <f t="shared" si="6"/>
        <v>2.071562187430554E-05</v>
      </c>
      <c r="K32" s="8">
        <f t="shared" si="6"/>
        <v>5.303199199822219E-06</v>
      </c>
      <c r="L32" s="8">
        <f t="shared" si="6"/>
        <v>1.1600748249611106E-06</v>
      </c>
      <c r="M32" s="8">
        <f t="shared" si="6"/>
        <v>0.00011103573324627771</v>
      </c>
      <c r="N32" s="8">
        <f t="shared" si="6"/>
        <v>6.87758646226944E-05</v>
      </c>
    </row>
    <row r="33" spans="1:14" ht="12.75">
      <c r="A33" t="str">
        <f t="shared" si="2"/>
        <v>Industrial Residual Oil Combustion</v>
      </c>
      <c r="B33" t="str">
        <f t="shared" si="3"/>
        <v>050-995-1500-0000 </v>
      </c>
      <c r="C33">
        <f t="shared" si="4"/>
        <v>83071</v>
      </c>
      <c r="D33">
        <f>TotalCountyLiqFuelEmisInd!A30</f>
        <v>53</v>
      </c>
      <c r="E33" t="str">
        <f>TotalCountyLiqFuelEmisInd!B30</f>
        <v>Monterey</v>
      </c>
      <c r="F33">
        <f>TotalCountyLiqFuelEmisInd!C30</f>
        <v>6755</v>
      </c>
      <c r="G33" s="9">
        <f>TotalCountyLiqFuelEmisInd!D30</f>
        <v>0.0037694029388508537</v>
      </c>
      <c r="H33" s="8">
        <f t="shared" si="6"/>
        <v>0.27986805152186783</v>
      </c>
      <c r="I33" s="8">
        <f t="shared" si="6"/>
        <v>0.028704415540704395</v>
      </c>
      <c r="J33" s="8">
        <f t="shared" si="6"/>
        <v>0.0035880519425880494</v>
      </c>
      <c r="K33" s="8">
        <f t="shared" si="6"/>
        <v>0.0009185412973025406</v>
      </c>
      <c r="L33" s="8">
        <f t="shared" si="6"/>
        <v>0.0002009309087849308</v>
      </c>
      <c r="M33" s="8">
        <f t="shared" si="6"/>
        <v>0.019231958412271946</v>
      </c>
      <c r="N33" s="8">
        <f t="shared" si="6"/>
        <v>0.011912332449392325</v>
      </c>
    </row>
    <row r="34" spans="1:14" ht="12.75">
      <c r="A34" t="str">
        <f t="shared" si="2"/>
        <v>Industrial Residual Oil Combustion</v>
      </c>
      <c r="B34" t="str">
        <f t="shared" si="3"/>
        <v>050-995-1500-0000 </v>
      </c>
      <c r="C34">
        <f t="shared" si="4"/>
        <v>83071</v>
      </c>
      <c r="D34">
        <f>TotalCountyLiqFuelEmisInd!A31</f>
        <v>55</v>
      </c>
      <c r="E34" t="str">
        <f>TotalCountyLiqFuelEmisInd!B31</f>
        <v>Napa</v>
      </c>
      <c r="F34">
        <f>TotalCountyLiqFuelEmisInd!C31</f>
        <v>10019</v>
      </c>
      <c r="G34" s="9">
        <f>TotalCountyLiqFuelEmisInd!D31</f>
        <v>0.0055907695106360775</v>
      </c>
      <c r="H34" s="8">
        <f t="shared" si="6"/>
        <v>0.4150996311173344</v>
      </c>
      <c r="I34" s="8">
        <f t="shared" si="6"/>
        <v>0.04257432114023943</v>
      </c>
      <c r="J34" s="8">
        <f t="shared" si="6"/>
        <v>0.005321790142529929</v>
      </c>
      <c r="K34" s="8">
        <f t="shared" si="6"/>
        <v>0.0013623782764876618</v>
      </c>
      <c r="L34" s="8">
        <f t="shared" si="6"/>
        <v>0.000298020247981676</v>
      </c>
      <c r="M34" s="8">
        <f t="shared" si="6"/>
        <v>0.028524795163960417</v>
      </c>
      <c r="N34" s="8">
        <f t="shared" si="6"/>
        <v>0.017668343273199362</v>
      </c>
    </row>
    <row r="35" spans="1:14" ht="12.75">
      <c r="A35" t="str">
        <f t="shared" si="2"/>
        <v>Industrial Residual Oil Combustion</v>
      </c>
      <c r="B35" t="str">
        <f t="shared" si="3"/>
        <v>050-995-1500-0000 </v>
      </c>
      <c r="C35">
        <f t="shared" si="4"/>
        <v>83071</v>
      </c>
      <c r="D35">
        <f>TotalCountyLiqFuelEmisInd!A32</f>
        <v>57</v>
      </c>
      <c r="E35" t="str">
        <f>TotalCountyLiqFuelEmisInd!B32</f>
        <v>Nevada</v>
      </c>
      <c r="F35">
        <f>TotalCountyLiqFuelEmisInd!C32</f>
        <v>2891</v>
      </c>
      <c r="G35" s="9">
        <f>TotalCountyLiqFuelEmisInd!D32</f>
        <v>0.001613226335487464</v>
      </c>
      <c r="H35" s="8">
        <f t="shared" si="6"/>
        <v>0.11977772567723463</v>
      </c>
      <c r="I35" s="8">
        <f t="shared" si="6"/>
        <v>0.012284894941254836</v>
      </c>
      <c r="J35" s="8">
        <f t="shared" si="6"/>
        <v>0.0015356118676568544</v>
      </c>
      <c r="K35" s="8">
        <f t="shared" si="6"/>
        <v>0.00039311663812015475</v>
      </c>
      <c r="L35" s="8">
        <f t="shared" si="6"/>
        <v>8.599426458878386E-05</v>
      </c>
      <c r="M35" s="8">
        <f t="shared" si="6"/>
        <v>0.00823087961064074</v>
      </c>
      <c r="N35" s="8">
        <f t="shared" si="6"/>
        <v>0.005098231400620757</v>
      </c>
    </row>
    <row r="36" spans="1:14" ht="12.75">
      <c r="A36" t="str">
        <f t="shared" si="2"/>
        <v>Industrial Residual Oil Combustion</v>
      </c>
      <c r="B36" t="str">
        <f t="shared" si="3"/>
        <v>050-995-1500-0000 </v>
      </c>
      <c r="C36">
        <f t="shared" si="4"/>
        <v>83071</v>
      </c>
      <c r="D36">
        <f>TotalCountyLiqFuelEmisInd!A33</f>
        <v>59</v>
      </c>
      <c r="E36" t="str">
        <f>TotalCountyLiqFuelEmisInd!B33</f>
        <v>Orange</v>
      </c>
      <c r="F36">
        <f>TotalCountyLiqFuelEmisInd!C33</f>
        <v>224520</v>
      </c>
      <c r="G36" s="9">
        <f>TotalCountyLiqFuelEmisInd!D33</f>
        <v>0.12528591381654977</v>
      </c>
      <c r="H36" s="8">
        <f t="shared" si="6"/>
        <v>9.302142846438159</v>
      </c>
      <c r="I36" s="8">
        <f t="shared" si="6"/>
        <v>0.9540659329680165</v>
      </c>
      <c r="J36" s="8">
        <f t="shared" si="6"/>
        <v>0.11925824162100206</v>
      </c>
      <c r="K36" s="8">
        <f t="shared" si="6"/>
        <v>0.030530109854976527</v>
      </c>
      <c r="L36" s="8">
        <f t="shared" si="6"/>
        <v>0.006678461530776116</v>
      </c>
      <c r="M36" s="8">
        <f t="shared" si="6"/>
        <v>0.6392241750885711</v>
      </c>
      <c r="N36" s="8">
        <f t="shared" si="6"/>
        <v>0.39593736218172687</v>
      </c>
    </row>
    <row r="37" spans="1:14" ht="12.75">
      <c r="A37" t="str">
        <f t="shared" si="2"/>
        <v>Industrial Residual Oil Combustion</v>
      </c>
      <c r="B37" t="str">
        <f t="shared" si="3"/>
        <v>050-995-1500-0000 </v>
      </c>
      <c r="C37">
        <f t="shared" si="4"/>
        <v>83071</v>
      </c>
      <c r="D37">
        <f>TotalCountyLiqFuelEmisInd!A34</f>
        <v>61</v>
      </c>
      <c r="E37" t="str">
        <f>TotalCountyLiqFuelEmisInd!B34</f>
        <v>Placer</v>
      </c>
      <c r="F37">
        <f>TotalCountyLiqFuelEmisInd!C34</f>
        <v>8131</v>
      </c>
      <c r="G37" s="9">
        <f>TotalCountyLiqFuelEmisInd!D34</f>
        <v>0.004537233944603448</v>
      </c>
      <c r="H37" s="8">
        <f aca="true" t="shared" si="7" ref="H37:N46">$G37*H$4</f>
        <v>0.3368774429199567</v>
      </c>
      <c r="I37" s="8">
        <f t="shared" si="7"/>
        <v>0.03455153260717505</v>
      </c>
      <c r="J37" s="8">
        <f t="shared" si="7"/>
        <v>0.004318941575896881</v>
      </c>
      <c r="K37" s="8">
        <f t="shared" si="7"/>
        <v>0.0011056490434296015</v>
      </c>
      <c r="L37" s="8">
        <f t="shared" si="7"/>
        <v>0.00024186072825022536</v>
      </c>
      <c r="M37" s="8">
        <f t="shared" si="7"/>
        <v>0.023149526846807284</v>
      </c>
      <c r="N37" s="8">
        <f t="shared" si="7"/>
        <v>0.014338886031977647</v>
      </c>
    </row>
    <row r="38" spans="1:14" ht="12.75">
      <c r="A38" t="str">
        <f t="shared" si="2"/>
        <v>Industrial Residual Oil Combustion</v>
      </c>
      <c r="B38" t="str">
        <f t="shared" si="3"/>
        <v>050-995-1500-0000 </v>
      </c>
      <c r="C38">
        <f t="shared" si="4"/>
        <v>83071</v>
      </c>
      <c r="D38">
        <f>TotalCountyLiqFuelEmisInd!A35</f>
        <v>63</v>
      </c>
      <c r="E38" t="str">
        <f>TotalCountyLiqFuelEmisInd!B35</f>
        <v>Plumas</v>
      </c>
      <c r="F38">
        <f>TotalCountyLiqFuelEmisInd!C35</f>
        <v>642</v>
      </c>
      <c r="G38" s="9">
        <f>TotalCountyLiqFuelEmisInd!D35</f>
        <v>0.00035824673378863776</v>
      </c>
      <c r="H38" s="8">
        <f t="shared" si="7"/>
        <v>0.026598858486608312</v>
      </c>
      <c r="I38" s="8">
        <f t="shared" si="7"/>
        <v>0.002728088049908545</v>
      </c>
      <c r="J38" s="8">
        <f t="shared" si="7"/>
        <v>0.0003410110062385681</v>
      </c>
      <c r="K38" s="8">
        <f t="shared" si="7"/>
        <v>8.729881759707343E-05</v>
      </c>
      <c r="L38" s="8">
        <f t="shared" si="7"/>
        <v>1.9096616349359816E-05</v>
      </c>
      <c r="M38" s="8">
        <f t="shared" si="7"/>
        <v>0.0018278189934387253</v>
      </c>
      <c r="N38" s="8">
        <f t="shared" si="7"/>
        <v>0.0011321565407120461</v>
      </c>
    </row>
    <row r="39" spans="1:14" ht="12.75">
      <c r="A39" t="str">
        <f t="shared" si="2"/>
        <v>Industrial Residual Oil Combustion</v>
      </c>
      <c r="B39" t="str">
        <f t="shared" si="3"/>
        <v>050-995-1500-0000 </v>
      </c>
      <c r="C39">
        <f t="shared" si="4"/>
        <v>83071</v>
      </c>
      <c r="D39">
        <f>TotalCountyLiqFuelEmisInd!A36</f>
        <v>65</v>
      </c>
      <c r="E39" t="str">
        <f>TotalCountyLiqFuelEmisInd!B36</f>
        <v>Riverside</v>
      </c>
      <c r="F39">
        <f>TotalCountyLiqFuelEmisInd!C36</f>
        <v>49509</v>
      </c>
      <c r="G39" s="9">
        <f>TotalCountyLiqFuelEmisInd!D36</f>
        <v>0.02762684975567238</v>
      </c>
      <c r="H39" s="8">
        <f t="shared" si="7"/>
        <v>2.051219446749986</v>
      </c>
      <c r="I39" s="8">
        <f t="shared" si="7"/>
        <v>0.2103814817179473</v>
      </c>
      <c r="J39" s="8">
        <f t="shared" si="7"/>
        <v>0.026297685214743412</v>
      </c>
      <c r="K39" s="8">
        <f t="shared" si="7"/>
        <v>0.006732207414974314</v>
      </c>
      <c r="L39" s="8">
        <f t="shared" si="7"/>
        <v>0.0014726703720256314</v>
      </c>
      <c r="M39" s="8">
        <f t="shared" si="7"/>
        <v>0.1409555927510247</v>
      </c>
      <c r="N39" s="8">
        <f t="shared" si="7"/>
        <v>0.08730831491294813</v>
      </c>
    </row>
    <row r="40" spans="1:14" ht="12.75">
      <c r="A40" t="str">
        <f t="shared" si="2"/>
        <v>Industrial Residual Oil Combustion</v>
      </c>
      <c r="B40" t="str">
        <f t="shared" si="3"/>
        <v>050-995-1500-0000 </v>
      </c>
      <c r="C40">
        <f t="shared" si="4"/>
        <v>83071</v>
      </c>
      <c r="D40">
        <f>TotalCountyLiqFuelEmisInd!A37</f>
        <v>67</v>
      </c>
      <c r="E40" t="str">
        <f>TotalCountyLiqFuelEmisInd!B37</f>
        <v>Sacramento</v>
      </c>
      <c r="F40">
        <f>TotalCountyLiqFuelEmisInd!C37</f>
        <v>31865</v>
      </c>
      <c r="G40" s="9">
        <f>TotalCountyLiqFuelEmisInd!D37</f>
        <v>0.017781202760397106</v>
      </c>
      <c r="H40" s="8">
        <f t="shared" si="7"/>
        <v>1.320206582049492</v>
      </c>
      <c r="I40" s="8">
        <f t="shared" si="7"/>
        <v>0.1354058032871274</v>
      </c>
      <c r="J40" s="8">
        <f t="shared" si="7"/>
        <v>0.016925725410890925</v>
      </c>
      <c r="K40" s="8">
        <f t="shared" si="7"/>
        <v>0.0043329857051880765</v>
      </c>
      <c r="L40" s="8">
        <f t="shared" si="7"/>
        <v>0.0009478406230098919</v>
      </c>
      <c r="M40" s="8">
        <f t="shared" si="7"/>
        <v>0.09072188820237535</v>
      </c>
      <c r="N40" s="8">
        <f t="shared" si="7"/>
        <v>0.05619340836415787</v>
      </c>
    </row>
    <row r="41" spans="1:14" ht="12.75">
      <c r="A41" t="str">
        <f t="shared" si="2"/>
        <v>Industrial Residual Oil Combustion</v>
      </c>
      <c r="B41" t="str">
        <f t="shared" si="3"/>
        <v>050-995-1500-0000 </v>
      </c>
      <c r="C41">
        <f t="shared" si="4"/>
        <v>83071</v>
      </c>
      <c r="D41">
        <f>TotalCountyLiqFuelEmisInd!A38</f>
        <v>69</v>
      </c>
      <c r="E41" t="str">
        <f>TotalCountyLiqFuelEmisInd!B38</f>
        <v>San Benito</v>
      </c>
      <c r="F41">
        <f>TotalCountyLiqFuelEmisInd!C38</f>
        <v>2197</v>
      </c>
      <c r="G41" s="9">
        <f>TotalCountyLiqFuelEmisInd!D38</f>
        <v>0.001225962732295385</v>
      </c>
      <c r="H41" s="8">
        <f t="shared" si="7"/>
        <v>0.09102444251569854</v>
      </c>
      <c r="I41" s="8">
        <f t="shared" si="7"/>
        <v>0.009335840258020364</v>
      </c>
      <c r="J41" s="8">
        <f t="shared" si="7"/>
        <v>0.0011669800322525454</v>
      </c>
      <c r="K41" s="8">
        <f t="shared" si="7"/>
        <v>0.0002987468882566517</v>
      </c>
      <c r="L41" s="8">
        <f t="shared" si="7"/>
        <v>6.535088180614255E-05</v>
      </c>
      <c r="M41" s="8">
        <f t="shared" si="7"/>
        <v>0.006255012972873644</v>
      </c>
      <c r="N41" s="8">
        <f t="shared" si="7"/>
        <v>0.0038743737070784513</v>
      </c>
    </row>
    <row r="42" spans="1:14" ht="12.75">
      <c r="A42" t="str">
        <f aca="true" t="shared" si="8" ref="A42:A62">A41</f>
        <v>Industrial Residual Oil Combustion</v>
      </c>
      <c r="B42" t="str">
        <f aca="true" t="shared" si="9" ref="B42:B62">B41</f>
        <v>050-995-1500-0000 </v>
      </c>
      <c r="C42">
        <f aca="true" t="shared" si="10" ref="C42:C62">C41</f>
        <v>83071</v>
      </c>
      <c r="D42">
        <f>TotalCountyLiqFuelEmisInd!A39</f>
        <v>71</v>
      </c>
      <c r="E42" t="str">
        <f>TotalCountyLiqFuelEmisInd!B39</f>
        <v>San Bernardino</v>
      </c>
      <c r="F42">
        <f>TotalCountyLiqFuelEmisInd!C39</f>
        <v>68909</v>
      </c>
      <c r="G42" s="9">
        <f>TotalCountyLiqFuelEmisInd!D39</f>
        <v>0.038452374110033084</v>
      </c>
      <c r="H42" s="8">
        <f t="shared" si="7"/>
        <v>2.854985575473041</v>
      </c>
      <c r="I42" s="8">
        <f t="shared" si="7"/>
        <v>0.29281903338185034</v>
      </c>
      <c r="J42" s="8">
        <f t="shared" si="7"/>
        <v>0.03660237917273129</v>
      </c>
      <c r="K42" s="8">
        <f t="shared" si="7"/>
        <v>0.009370209068219212</v>
      </c>
      <c r="L42" s="8">
        <f t="shared" si="7"/>
        <v>0.0020497332336729527</v>
      </c>
      <c r="M42" s="8">
        <f t="shared" si="7"/>
        <v>0.19618875236583977</v>
      </c>
      <c r="N42" s="8">
        <f t="shared" si="7"/>
        <v>0.12151989885346791</v>
      </c>
    </row>
    <row r="43" spans="1:14" ht="12.75">
      <c r="A43" t="str">
        <f t="shared" si="8"/>
        <v>Industrial Residual Oil Combustion</v>
      </c>
      <c r="B43" t="str">
        <f t="shared" si="9"/>
        <v>050-995-1500-0000 </v>
      </c>
      <c r="C43">
        <f t="shared" si="10"/>
        <v>83071</v>
      </c>
      <c r="D43">
        <f>TotalCountyLiqFuelEmisInd!A40</f>
        <v>73</v>
      </c>
      <c r="E43" t="str">
        <f>TotalCountyLiqFuelEmisInd!B40</f>
        <v>San Diego</v>
      </c>
      <c r="F43">
        <f>TotalCountyLiqFuelEmisInd!C40</f>
        <v>116648</v>
      </c>
      <c r="G43" s="9">
        <f>TotalCountyLiqFuelEmisInd!D40</f>
        <v>0.06509153427254988</v>
      </c>
      <c r="H43" s="8">
        <f t="shared" si="7"/>
        <v>4.832871720787986</v>
      </c>
      <c r="I43" s="8">
        <f t="shared" si="7"/>
        <v>0.4956791508500498</v>
      </c>
      <c r="J43" s="8">
        <f t="shared" si="7"/>
        <v>0.06195989385625623</v>
      </c>
      <c r="K43" s="8">
        <f t="shared" si="7"/>
        <v>0.015861732827201595</v>
      </c>
      <c r="L43" s="8">
        <f t="shared" si="7"/>
        <v>0.003469754055950349</v>
      </c>
      <c r="M43" s="8">
        <f t="shared" si="7"/>
        <v>0.33210503106953343</v>
      </c>
      <c r="N43" s="8">
        <f t="shared" si="7"/>
        <v>0.2057068476027707</v>
      </c>
    </row>
    <row r="44" spans="1:14" ht="12.75">
      <c r="A44" t="str">
        <f t="shared" si="8"/>
        <v>Industrial Residual Oil Combustion</v>
      </c>
      <c r="B44" t="str">
        <f t="shared" si="9"/>
        <v>050-995-1500-0000 </v>
      </c>
      <c r="C44">
        <f t="shared" si="10"/>
        <v>83071</v>
      </c>
      <c r="D44">
        <f>TotalCountyLiqFuelEmisInd!A41</f>
        <v>75</v>
      </c>
      <c r="E44" t="str">
        <f>TotalCountyLiqFuelEmisInd!B41</f>
        <v>San Francisco</v>
      </c>
      <c r="F44">
        <f>TotalCountyLiqFuelEmisInd!C41</f>
        <v>21725</v>
      </c>
      <c r="G44" s="9">
        <f>TotalCountyLiqFuelEmisInd!D41</f>
        <v>0.012122913226726099</v>
      </c>
      <c r="H44" s="8">
        <f t="shared" si="7"/>
        <v>0.9000937704385756</v>
      </c>
      <c r="I44" s="8">
        <f t="shared" si="7"/>
        <v>0.09231730978857187</v>
      </c>
      <c r="J44" s="8">
        <f t="shared" si="7"/>
        <v>0.011539663723571484</v>
      </c>
      <c r="K44" s="8">
        <f t="shared" si="7"/>
        <v>0.0029541539132343</v>
      </c>
      <c r="L44" s="8">
        <f t="shared" si="7"/>
        <v>0.0006462211685200032</v>
      </c>
      <c r="M44" s="8">
        <f t="shared" si="7"/>
        <v>0.06185259755834316</v>
      </c>
      <c r="N44" s="8">
        <f t="shared" si="7"/>
        <v>0.03831168356225733</v>
      </c>
    </row>
    <row r="45" spans="1:14" ht="12.75">
      <c r="A45" t="str">
        <f t="shared" si="8"/>
        <v>Industrial Residual Oil Combustion</v>
      </c>
      <c r="B45" t="str">
        <f t="shared" si="9"/>
        <v>050-995-1500-0000 </v>
      </c>
      <c r="C45">
        <f t="shared" si="10"/>
        <v>83071</v>
      </c>
      <c r="D45">
        <f>TotalCountyLiqFuelEmisInd!A42</f>
        <v>77</v>
      </c>
      <c r="E45" t="str">
        <f>TotalCountyLiqFuelEmisInd!B42</f>
        <v>San Joaquin</v>
      </c>
      <c r="F45">
        <f>TotalCountyLiqFuelEmisInd!C42</f>
        <v>22673</v>
      </c>
      <c r="G45" s="9">
        <f>TotalCountyLiqFuelEmisInd!D42</f>
        <v>0.012651913076619602</v>
      </c>
      <c r="H45" s="8">
        <f t="shared" si="7"/>
        <v>0.939370589512259</v>
      </c>
      <c r="I45" s="8">
        <f t="shared" si="7"/>
        <v>0.09634570148843682</v>
      </c>
      <c r="J45" s="8">
        <f t="shared" si="7"/>
        <v>0.012043212686054603</v>
      </c>
      <c r="K45" s="8">
        <f t="shared" si="7"/>
        <v>0.003083062447629979</v>
      </c>
      <c r="L45" s="8">
        <f t="shared" si="7"/>
        <v>0.000674419910419058</v>
      </c>
      <c r="M45" s="8">
        <f t="shared" si="7"/>
        <v>0.06455161999725267</v>
      </c>
      <c r="N45" s="8">
        <f t="shared" si="7"/>
        <v>0.03998346611770129</v>
      </c>
    </row>
    <row r="46" spans="1:14" ht="12.75">
      <c r="A46" t="str">
        <f t="shared" si="8"/>
        <v>Industrial Residual Oil Combustion</v>
      </c>
      <c r="B46" t="str">
        <f t="shared" si="9"/>
        <v>050-995-1500-0000 </v>
      </c>
      <c r="C46">
        <f t="shared" si="10"/>
        <v>83071</v>
      </c>
      <c r="D46">
        <f>TotalCountyLiqFuelEmisInd!A43</f>
        <v>79</v>
      </c>
      <c r="E46" t="str">
        <f>TotalCountyLiqFuelEmisInd!B43</f>
        <v>San Luis Obispo</v>
      </c>
      <c r="F46">
        <f>TotalCountyLiqFuelEmisInd!C43</f>
        <v>6894</v>
      </c>
      <c r="G46" s="9">
        <f>TotalCountyLiqFuelEmisInd!D43</f>
        <v>0.003846967262833129</v>
      </c>
      <c r="H46" s="8">
        <f t="shared" si="7"/>
        <v>0.28562699440292477</v>
      </c>
      <c r="I46" s="8">
        <f t="shared" si="7"/>
        <v>0.02929507634901793</v>
      </c>
      <c r="J46" s="8">
        <f t="shared" si="7"/>
        <v>0.003661884543627241</v>
      </c>
      <c r="K46" s="8">
        <f t="shared" si="7"/>
        <v>0.0009374424431685737</v>
      </c>
      <c r="L46" s="8">
        <f t="shared" si="7"/>
        <v>0.00020506553444312554</v>
      </c>
      <c r="M46" s="8">
        <f t="shared" si="7"/>
        <v>0.019627701153842013</v>
      </c>
      <c r="N46" s="8">
        <f t="shared" si="7"/>
        <v>0.012157456684842442</v>
      </c>
    </row>
    <row r="47" spans="1:14" ht="12.75">
      <c r="A47" t="str">
        <f t="shared" si="8"/>
        <v>Industrial Residual Oil Combustion</v>
      </c>
      <c r="B47" t="str">
        <f t="shared" si="9"/>
        <v>050-995-1500-0000 </v>
      </c>
      <c r="C47">
        <f t="shared" si="10"/>
        <v>83071</v>
      </c>
      <c r="D47">
        <f>TotalCountyLiqFuelEmisInd!A44</f>
        <v>81</v>
      </c>
      <c r="E47" t="str">
        <f>TotalCountyLiqFuelEmisInd!B44</f>
        <v>San Mateo</v>
      </c>
      <c r="F47">
        <f>TotalCountyLiqFuelEmisInd!C44</f>
        <v>31803</v>
      </c>
      <c r="G47" s="9">
        <f>TotalCountyLiqFuelEmisInd!D44</f>
        <v>0.017746605723800695</v>
      </c>
      <c r="H47" s="8">
        <f aca="true" t="shared" si="11" ref="H47:N56">$G47*H$4</f>
        <v>1.317637844937078</v>
      </c>
      <c r="I47" s="8">
        <f t="shared" si="11"/>
        <v>0.13514234307046954</v>
      </c>
      <c r="J47" s="8">
        <f t="shared" si="11"/>
        <v>0.016892792883808693</v>
      </c>
      <c r="K47" s="8">
        <f t="shared" si="11"/>
        <v>0.004324554978255026</v>
      </c>
      <c r="L47" s="8">
        <f t="shared" si="11"/>
        <v>0.000945996401493287</v>
      </c>
      <c r="M47" s="8">
        <f t="shared" si="11"/>
        <v>0.0905453698572146</v>
      </c>
      <c r="N47" s="8">
        <f t="shared" si="11"/>
        <v>0.05608407237424487</v>
      </c>
    </row>
    <row r="48" spans="1:14" ht="12.75">
      <c r="A48" t="str">
        <f t="shared" si="8"/>
        <v>Industrial Residual Oil Combustion</v>
      </c>
      <c r="B48" t="str">
        <f t="shared" si="9"/>
        <v>050-995-1500-0000 </v>
      </c>
      <c r="C48">
        <f t="shared" si="10"/>
        <v>83071</v>
      </c>
      <c r="D48">
        <f>TotalCountyLiqFuelEmisInd!A45</f>
        <v>83</v>
      </c>
      <c r="E48" t="str">
        <f>TotalCountyLiqFuelEmisInd!B45</f>
        <v>Santa Barbara</v>
      </c>
      <c r="F48">
        <f>TotalCountyLiqFuelEmisInd!C45</f>
        <v>16464</v>
      </c>
      <c r="G48" s="9">
        <f>TotalCountyLiqFuelEmisInd!D45</f>
        <v>0.009187187266504878</v>
      </c>
      <c r="H48" s="8">
        <f t="shared" si="11"/>
        <v>0.6821239970771328</v>
      </c>
      <c r="I48" s="8">
        <f t="shared" si="11"/>
        <v>0.06996143559765465</v>
      </c>
      <c r="J48" s="8">
        <f t="shared" si="11"/>
        <v>0.008745179449706831</v>
      </c>
      <c r="K48" s="8">
        <f t="shared" si="11"/>
        <v>0.0022387659391249486</v>
      </c>
      <c r="L48" s="8">
        <f t="shared" si="11"/>
        <v>0.0004897300491835826</v>
      </c>
      <c r="M48" s="8">
        <f t="shared" si="11"/>
        <v>0.046874161850428614</v>
      </c>
      <c r="N48" s="8">
        <f t="shared" si="11"/>
        <v>0.02903399577302668</v>
      </c>
    </row>
    <row r="49" spans="1:14" ht="12.75">
      <c r="A49" t="str">
        <f t="shared" si="8"/>
        <v>Industrial Residual Oil Combustion</v>
      </c>
      <c r="B49" t="str">
        <f t="shared" si="9"/>
        <v>050-995-1500-0000 </v>
      </c>
      <c r="C49">
        <f t="shared" si="10"/>
        <v>83071</v>
      </c>
      <c r="D49">
        <f>TotalCountyLiqFuelEmisInd!A46</f>
        <v>85</v>
      </c>
      <c r="E49" t="str">
        <f>TotalCountyLiqFuelEmisInd!B46</f>
        <v>Santa Clara</v>
      </c>
      <c r="F49">
        <f>TotalCountyLiqFuelEmisInd!C46</f>
        <v>231338</v>
      </c>
      <c r="G49" s="9">
        <f>TotalCountyLiqFuelEmisInd!D46</f>
        <v>0.12909047180871633</v>
      </c>
      <c r="H49" s="8">
        <f t="shared" si="11"/>
        <v>9.584621066316188</v>
      </c>
      <c r="I49" s="8">
        <f t="shared" si="11"/>
        <v>0.9830380580837118</v>
      </c>
      <c r="J49" s="8">
        <f t="shared" si="11"/>
        <v>0.12287975726046398</v>
      </c>
      <c r="K49" s="8">
        <f t="shared" si="11"/>
        <v>0.031457217858678777</v>
      </c>
      <c r="L49" s="8">
        <f t="shared" si="11"/>
        <v>0.006881266406585984</v>
      </c>
      <c r="M49" s="8">
        <f t="shared" si="11"/>
        <v>0.658635498916087</v>
      </c>
      <c r="N49" s="8">
        <f t="shared" si="11"/>
        <v>0.40796079410474045</v>
      </c>
    </row>
    <row r="50" spans="1:14" ht="12.75">
      <c r="A50" t="str">
        <f t="shared" si="8"/>
        <v>Industrial Residual Oil Combustion</v>
      </c>
      <c r="B50" t="str">
        <f t="shared" si="9"/>
        <v>050-995-1500-0000 </v>
      </c>
      <c r="C50">
        <f t="shared" si="10"/>
        <v>83071</v>
      </c>
      <c r="D50">
        <f>TotalCountyLiqFuelEmisInd!A47</f>
        <v>87</v>
      </c>
      <c r="E50" t="str">
        <f>TotalCountyLiqFuelEmisInd!B47</f>
        <v>Santa Cruz</v>
      </c>
      <c r="F50">
        <f>TotalCountyLiqFuelEmisInd!C47</f>
        <v>8685</v>
      </c>
      <c r="G50" s="9">
        <f>TotalCountyLiqFuelEmisInd!D47</f>
        <v>0.004846375207093955</v>
      </c>
      <c r="H50" s="8">
        <f t="shared" si="11"/>
        <v>0.3598303519566872</v>
      </c>
      <c r="I50" s="8">
        <f t="shared" si="11"/>
        <v>0.036905677123762796</v>
      </c>
      <c r="J50" s="8">
        <f t="shared" si="11"/>
        <v>0.0046132096404703496</v>
      </c>
      <c r="K50" s="8">
        <f t="shared" si="11"/>
        <v>0.0011809816679604094</v>
      </c>
      <c r="L50" s="8">
        <f t="shared" si="11"/>
        <v>0.0002583397398663396</v>
      </c>
      <c r="M50" s="8">
        <f t="shared" si="11"/>
        <v>0.024726803672921075</v>
      </c>
      <c r="N50" s="8">
        <f t="shared" si="11"/>
        <v>0.01531585600636156</v>
      </c>
    </row>
    <row r="51" spans="1:14" ht="12.75">
      <c r="A51" t="str">
        <f t="shared" si="8"/>
        <v>Industrial Residual Oil Combustion</v>
      </c>
      <c r="B51" t="str">
        <f t="shared" si="9"/>
        <v>050-995-1500-0000 </v>
      </c>
      <c r="C51">
        <f t="shared" si="10"/>
        <v>83071</v>
      </c>
      <c r="D51">
        <f>TotalCountyLiqFuelEmisInd!A48</f>
        <v>89</v>
      </c>
      <c r="E51" t="str">
        <f>TotalCountyLiqFuelEmisInd!B48</f>
        <v>Shasta</v>
      </c>
      <c r="F51">
        <f>TotalCountyLiqFuelEmisInd!C48</f>
        <v>3555</v>
      </c>
      <c r="G51" s="9">
        <f>TotalCountyLiqFuelEmisInd!D48</f>
        <v>0.0019837494371006343</v>
      </c>
      <c r="H51" s="8">
        <f t="shared" si="11"/>
        <v>0.14728807152631238</v>
      </c>
      <c r="I51" s="8">
        <f t="shared" si="11"/>
        <v>0.015106468874493578</v>
      </c>
      <c r="J51" s="8">
        <f t="shared" si="11"/>
        <v>0.0018883086093116972</v>
      </c>
      <c r="K51" s="8">
        <f t="shared" si="11"/>
        <v>0.0004834070039837945</v>
      </c>
      <c r="L51" s="8">
        <f t="shared" si="11"/>
        <v>0.00010574528212145506</v>
      </c>
      <c r="M51" s="8">
        <f t="shared" si="11"/>
        <v>0.010121334145910698</v>
      </c>
      <c r="N51" s="8">
        <f t="shared" si="11"/>
        <v>0.006269184582914835</v>
      </c>
    </row>
    <row r="52" spans="1:14" ht="12.75">
      <c r="A52" t="str">
        <f t="shared" si="8"/>
        <v>Industrial Residual Oil Combustion</v>
      </c>
      <c r="B52" t="str">
        <f t="shared" si="9"/>
        <v>050-995-1500-0000 </v>
      </c>
      <c r="C52">
        <f t="shared" si="10"/>
        <v>83071</v>
      </c>
      <c r="D52">
        <f>TotalCountyLiqFuelEmisInd!A49</f>
        <v>91</v>
      </c>
      <c r="E52" t="str">
        <f>TotalCountyLiqFuelEmisInd!B49</f>
        <v>Sierra</v>
      </c>
      <c r="F52">
        <f>TotalCountyLiqFuelEmisInd!C49</f>
        <v>74</v>
      </c>
      <c r="G52" s="9">
        <f>TotalCountyLiqFuelEmisInd!D49</f>
        <v>4.129323722797382E-05</v>
      </c>
      <c r="H52" s="8">
        <f t="shared" si="11"/>
        <v>0.0030659120373972195</v>
      </c>
      <c r="I52" s="8">
        <f t="shared" si="11"/>
        <v>0.0003144525166561251</v>
      </c>
      <c r="J52" s="8">
        <f t="shared" si="11"/>
        <v>3.930656458201564E-05</v>
      </c>
      <c r="K52" s="8">
        <f t="shared" si="11"/>
        <v>1.0062480532996005E-05</v>
      </c>
      <c r="L52" s="8">
        <f t="shared" si="11"/>
        <v>2.201167616592876E-06</v>
      </c>
      <c r="M52" s="8">
        <f t="shared" si="11"/>
        <v>0.00021068318615960385</v>
      </c>
      <c r="N52" s="8">
        <f t="shared" si="11"/>
        <v>0.00013049779441229192</v>
      </c>
    </row>
    <row r="53" spans="1:14" ht="12.75">
      <c r="A53" t="str">
        <f t="shared" si="8"/>
        <v>Industrial Residual Oil Combustion</v>
      </c>
      <c r="B53" t="str">
        <f t="shared" si="9"/>
        <v>050-995-1500-0000 </v>
      </c>
      <c r="C53">
        <f t="shared" si="10"/>
        <v>83071</v>
      </c>
      <c r="D53">
        <f>TotalCountyLiqFuelEmisInd!A50</f>
        <v>93</v>
      </c>
      <c r="E53" t="str">
        <f>TotalCountyLiqFuelEmisInd!B50</f>
        <v>Siskiyou</v>
      </c>
      <c r="F53">
        <f>TotalCountyLiqFuelEmisInd!C50</f>
        <v>864</v>
      </c>
      <c r="G53" s="9">
        <f>TotalCountyLiqFuelEmisInd!D50</f>
        <v>0.00048212644547255927</v>
      </c>
      <c r="H53" s="8">
        <f t="shared" si="11"/>
        <v>0.035796594598799976</v>
      </c>
      <c r="I53" s="8">
        <f t="shared" si="11"/>
        <v>0.0036714455998769205</v>
      </c>
      <c r="J53" s="8">
        <f t="shared" si="11"/>
        <v>0.00045893069998461506</v>
      </c>
      <c r="K53" s="8">
        <f t="shared" si="11"/>
        <v>0.00011748625919606146</v>
      </c>
      <c r="L53" s="8">
        <f t="shared" si="11"/>
        <v>2.570011919913845E-05</v>
      </c>
      <c r="M53" s="8">
        <f t="shared" si="11"/>
        <v>0.002459868551917537</v>
      </c>
      <c r="N53" s="8">
        <f t="shared" si="11"/>
        <v>0.0015236499239489221</v>
      </c>
    </row>
    <row r="54" spans="1:14" ht="12.75">
      <c r="A54" t="str">
        <f t="shared" si="8"/>
        <v>Industrial Residual Oil Combustion</v>
      </c>
      <c r="B54" t="str">
        <f t="shared" si="9"/>
        <v>050-995-1500-0000 </v>
      </c>
      <c r="C54">
        <f t="shared" si="10"/>
        <v>83071</v>
      </c>
      <c r="D54">
        <f>TotalCountyLiqFuelEmisInd!A51</f>
        <v>95</v>
      </c>
      <c r="E54" t="str">
        <f>TotalCountyLiqFuelEmisInd!B51</f>
        <v>Solano</v>
      </c>
      <c r="F54">
        <f>TotalCountyLiqFuelEmisInd!C51</f>
        <v>9202</v>
      </c>
      <c r="G54" s="9">
        <f>TotalCountyLiqFuelEmisInd!D51</f>
        <v>0.005134869850970475</v>
      </c>
      <c r="H54" s="8">
        <f t="shared" si="11"/>
        <v>0.3812503049747191</v>
      </c>
      <c r="I54" s="8">
        <f t="shared" si="11"/>
        <v>0.03910259538202248</v>
      </c>
      <c r="J54" s="8">
        <f t="shared" si="11"/>
        <v>0.00488782442275281</v>
      </c>
      <c r="K54" s="8">
        <f t="shared" si="11"/>
        <v>0.0012512830522247193</v>
      </c>
      <c r="L54" s="8">
        <f t="shared" si="11"/>
        <v>0.00027371816767415743</v>
      </c>
      <c r="M54" s="8">
        <f t="shared" si="11"/>
        <v>0.026198738905955064</v>
      </c>
      <c r="N54" s="8">
        <f t="shared" si="11"/>
        <v>0.01622757708353933</v>
      </c>
    </row>
    <row r="55" spans="1:14" ht="12.75">
      <c r="A55" t="str">
        <f t="shared" si="8"/>
        <v>Industrial Residual Oil Combustion</v>
      </c>
      <c r="B55" t="str">
        <f t="shared" si="9"/>
        <v>050-995-1500-0000 </v>
      </c>
      <c r="C55">
        <f t="shared" si="10"/>
        <v>83071</v>
      </c>
      <c r="D55">
        <f>TotalCountyLiqFuelEmisInd!A52</f>
        <v>97</v>
      </c>
      <c r="E55" t="str">
        <f>TotalCountyLiqFuelEmisInd!B52</f>
        <v>Sonoma</v>
      </c>
      <c r="F55">
        <f>TotalCountyLiqFuelEmisInd!C52</f>
        <v>26391</v>
      </c>
      <c r="G55" s="9">
        <f>TotalCountyLiqFuelEmisInd!D52</f>
        <v>0.014726619238965637</v>
      </c>
      <c r="H55" s="8">
        <f t="shared" si="11"/>
        <v>1.093411953769595</v>
      </c>
      <c r="I55" s="8">
        <f t="shared" si="11"/>
        <v>0.11214481577124051</v>
      </c>
      <c r="J55" s="8">
        <f t="shared" si="11"/>
        <v>0.014018101971405064</v>
      </c>
      <c r="K55" s="8">
        <f t="shared" si="11"/>
        <v>0.0035886341046796966</v>
      </c>
      <c r="L55" s="8">
        <f t="shared" si="11"/>
        <v>0.0007850137103986838</v>
      </c>
      <c r="M55" s="8">
        <f t="shared" si="11"/>
        <v>0.07513702656673114</v>
      </c>
      <c r="N55" s="8">
        <f t="shared" si="11"/>
        <v>0.046540098545064815</v>
      </c>
    </row>
    <row r="56" spans="1:14" ht="12.75">
      <c r="A56" t="str">
        <f t="shared" si="8"/>
        <v>Industrial Residual Oil Combustion</v>
      </c>
      <c r="B56" t="str">
        <f t="shared" si="9"/>
        <v>050-995-1500-0000 </v>
      </c>
      <c r="C56">
        <f t="shared" si="10"/>
        <v>83071</v>
      </c>
      <c r="D56">
        <f>TotalCountyLiqFuelEmisInd!A53</f>
        <v>99</v>
      </c>
      <c r="E56" t="str">
        <f>TotalCountyLiqFuelEmisInd!B53</f>
        <v>Stanislaus</v>
      </c>
      <c r="F56">
        <f>TotalCountyLiqFuelEmisInd!C53</f>
        <v>23307</v>
      </c>
      <c r="G56" s="9">
        <f>TotalCountyLiqFuelEmisInd!D53</f>
        <v>0.013005695676653864</v>
      </c>
      <c r="H56" s="8">
        <f t="shared" si="11"/>
        <v>0.9656379980488784</v>
      </c>
      <c r="I56" s="8">
        <f t="shared" si="11"/>
        <v>0.09903979467167985</v>
      </c>
      <c r="J56" s="8">
        <f t="shared" si="11"/>
        <v>0.012379974333959981</v>
      </c>
      <c r="K56" s="8">
        <f t="shared" si="11"/>
        <v>0.003169273429493755</v>
      </c>
      <c r="L56" s="8">
        <f t="shared" si="11"/>
        <v>0.0006932785627017591</v>
      </c>
      <c r="M56" s="8">
        <f t="shared" si="11"/>
        <v>0.0663566624300255</v>
      </c>
      <c r="N56" s="8">
        <f t="shared" si="11"/>
        <v>0.04110151478874714</v>
      </c>
    </row>
    <row r="57" spans="1:14" ht="12.75">
      <c r="A57" t="str">
        <f t="shared" si="8"/>
        <v>Industrial Residual Oil Combustion</v>
      </c>
      <c r="B57" t="str">
        <f t="shared" si="9"/>
        <v>050-995-1500-0000 </v>
      </c>
      <c r="C57">
        <f t="shared" si="10"/>
        <v>83071</v>
      </c>
      <c r="D57">
        <f>TotalCountyLiqFuelEmisInd!A54</f>
        <v>101</v>
      </c>
      <c r="E57" t="str">
        <f>TotalCountyLiqFuelEmisInd!B54</f>
        <v>Sutter</v>
      </c>
      <c r="F57">
        <f>TotalCountyLiqFuelEmisInd!C54</f>
        <v>1660</v>
      </c>
      <c r="G57" s="9">
        <f>TotalCountyLiqFuelEmisInd!D54</f>
        <v>0.0009263077540329263</v>
      </c>
      <c r="H57" s="8">
        <f aca="true" t="shared" si="12" ref="H57:N64">$G57*H$4</f>
        <v>0.06877586462269439</v>
      </c>
      <c r="I57" s="8">
        <f t="shared" si="12"/>
        <v>0.007053934833096861</v>
      </c>
      <c r="J57" s="8">
        <f t="shared" si="12"/>
        <v>0.0008817418541371076</v>
      </c>
      <c r="K57" s="8">
        <f t="shared" si="12"/>
        <v>0.00022572591465909954</v>
      </c>
      <c r="L57" s="8">
        <f t="shared" si="12"/>
        <v>4.937754383167803E-05</v>
      </c>
      <c r="M57" s="8">
        <f t="shared" si="12"/>
        <v>0.004726136338174897</v>
      </c>
      <c r="N57" s="8">
        <f t="shared" si="12"/>
        <v>0.0029273829557351977</v>
      </c>
    </row>
    <row r="58" spans="1:14" ht="12.75">
      <c r="A58" t="str">
        <f t="shared" si="8"/>
        <v>Industrial Residual Oil Combustion</v>
      </c>
      <c r="B58" t="str">
        <f t="shared" si="9"/>
        <v>050-995-1500-0000 </v>
      </c>
      <c r="C58">
        <f t="shared" si="10"/>
        <v>83071</v>
      </c>
      <c r="D58">
        <f>TotalCountyLiqFuelEmisInd!A55</f>
        <v>103</v>
      </c>
      <c r="E58" t="str">
        <f>TotalCountyLiqFuelEmisInd!B55</f>
        <v>Tehama</v>
      </c>
      <c r="F58">
        <f>TotalCountyLiqFuelEmisInd!C55</f>
        <v>2186</v>
      </c>
      <c r="G58" s="9">
        <f>TotalCountyLiqFuelEmisInd!D55</f>
        <v>0.0012198245483831186</v>
      </c>
      <c r="H58" s="8">
        <f t="shared" si="12"/>
        <v>0.09056869883446382</v>
      </c>
      <c r="I58" s="8">
        <f t="shared" si="12"/>
        <v>0.009289097316355265</v>
      </c>
      <c r="J58" s="8">
        <f t="shared" si="12"/>
        <v>0.001161137164544408</v>
      </c>
      <c r="K58" s="8">
        <f t="shared" si="12"/>
        <v>0.0002972511141233685</v>
      </c>
      <c r="L58" s="8">
        <f t="shared" si="12"/>
        <v>6.502368121448686E-05</v>
      </c>
      <c r="M58" s="8">
        <f t="shared" si="12"/>
        <v>0.006223695201958027</v>
      </c>
      <c r="N58" s="8">
        <f t="shared" si="12"/>
        <v>0.003854975386287435</v>
      </c>
    </row>
    <row r="59" spans="1:14" ht="12.75">
      <c r="A59" t="str">
        <f t="shared" si="8"/>
        <v>Industrial Residual Oil Combustion</v>
      </c>
      <c r="B59" t="str">
        <f t="shared" si="9"/>
        <v>050-995-1500-0000 </v>
      </c>
      <c r="C59">
        <f t="shared" si="10"/>
        <v>83071</v>
      </c>
      <c r="D59">
        <f>TotalCountyLiqFuelEmisInd!A56</f>
        <v>105</v>
      </c>
      <c r="E59" t="str">
        <f>TotalCountyLiqFuelEmisInd!B56</f>
        <v>Trinity</v>
      </c>
      <c r="F59">
        <f>TotalCountyLiqFuelEmisInd!C56</f>
        <v>197</v>
      </c>
      <c r="G59" s="9">
        <f>TotalCountyLiqFuelEmisInd!D56</f>
        <v>0.00010992929370149788</v>
      </c>
      <c r="H59" s="8">
        <f t="shared" si="12"/>
        <v>0.008161955018476382</v>
      </c>
      <c r="I59" s="8">
        <f t="shared" si="12"/>
        <v>0.0008371235916386034</v>
      </c>
      <c r="J59" s="8">
        <f t="shared" si="12"/>
        <v>0.00010464044895482542</v>
      </c>
      <c r="K59" s="8">
        <f t="shared" si="12"/>
        <v>2.6787954932435308E-05</v>
      </c>
      <c r="L59" s="8">
        <f t="shared" si="12"/>
        <v>5.8598651414702245E-06</v>
      </c>
      <c r="M59" s="8">
        <f t="shared" si="12"/>
        <v>0.0005608728063978643</v>
      </c>
      <c r="N59" s="8">
        <f t="shared" si="12"/>
        <v>0.0003474062905300204</v>
      </c>
    </row>
    <row r="60" spans="1:14" ht="12.75">
      <c r="A60" t="str">
        <f t="shared" si="8"/>
        <v>Industrial Residual Oil Combustion</v>
      </c>
      <c r="B60" t="str">
        <f t="shared" si="9"/>
        <v>050-995-1500-0000 </v>
      </c>
      <c r="C60">
        <f t="shared" si="10"/>
        <v>83071</v>
      </c>
      <c r="D60">
        <f>TotalCountyLiqFuelEmisInd!A57</f>
        <v>107</v>
      </c>
      <c r="E60" t="str">
        <f>TotalCountyLiqFuelEmisInd!B57</f>
        <v>Tulare</v>
      </c>
      <c r="F60">
        <f>TotalCountyLiqFuelEmisInd!C57</f>
        <v>12048</v>
      </c>
      <c r="G60" s="9">
        <f>TotalCountyLiqFuelEmisInd!D57</f>
        <v>0.006722985434089576</v>
      </c>
      <c r="H60" s="8">
        <f t="shared" si="12"/>
        <v>0.49916362468326625</v>
      </c>
      <c r="I60" s="8">
        <f t="shared" si="12"/>
        <v>0.05119626919828372</v>
      </c>
      <c r="J60" s="8">
        <f t="shared" si="12"/>
        <v>0.006399533649785465</v>
      </c>
      <c r="K60" s="8">
        <f t="shared" si="12"/>
        <v>0.0016382806143450791</v>
      </c>
      <c r="L60" s="8">
        <f t="shared" si="12"/>
        <v>0.0003583738843879861</v>
      </c>
      <c r="M60" s="8">
        <f t="shared" si="12"/>
        <v>0.034301500362850096</v>
      </c>
      <c r="N60" s="8">
        <f t="shared" si="12"/>
        <v>0.021246451717287746</v>
      </c>
    </row>
    <row r="61" spans="1:14" ht="12.75">
      <c r="A61" t="str">
        <f t="shared" si="8"/>
        <v>Industrial Residual Oil Combustion</v>
      </c>
      <c r="B61" t="str">
        <f t="shared" si="9"/>
        <v>050-995-1500-0000 </v>
      </c>
      <c r="C61">
        <f t="shared" si="10"/>
        <v>83071</v>
      </c>
      <c r="D61">
        <f>TotalCountyLiqFuelEmisInd!A58</f>
        <v>109</v>
      </c>
      <c r="E61" t="str">
        <f>TotalCountyLiqFuelEmisInd!B58</f>
        <v>Tuolumne</v>
      </c>
      <c r="F61">
        <f>TotalCountyLiqFuelEmisInd!C58</f>
        <v>930</v>
      </c>
      <c r="G61" s="9">
        <f>TotalCountyLiqFuelEmisInd!D58</f>
        <v>0.0005189555489461575</v>
      </c>
      <c r="H61" s="8">
        <f t="shared" si="12"/>
        <v>0.0385310566862083</v>
      </c>
      <c r="I61" s="8">
        <f t="shared" si="12"/>
        <v>0.003951903249867519</v>
      </c>
      <c r="J61" s="8">
        <f t="shared" si="12"/>
        <v>0.0004939879062334398</v>
      </c>
      <c r="K61" s="8">
        <f t="shared" si="12"/>
        <v>0.00012646090399576058</v>
      </c>
      <c r="L61" s="8">
        <f t="shared" si="12"/>
        <v>2.7663322749072635E-05</v>
      </c>
      <c r="M61" s="8">
        <f t="shared" si="12"/>
        <v>0.0026477751774112374</v>
      </c>
      <c r="N61" s="8">
        <f t="shared" si="12"/>
        <v>0.0016400398486950203</v>
      </c>
    </row>
    <row r="62" spans="1:14" ht="12.75">
      <c r="A62" t="str">
        <f t="shared" si="8"/>
        <v>Industrial Residual Oil Combustion</v>
      </c>
      <c r="B62" t="str">
        <f t="shared" si="9"/>
        <v>050-995-1500-0000 </v>
      </c>
      <c r="C62">
        <f t="shared" si="10"/>
        <v>83071</v>
      </c>
      <c r="D62">
        <f>TotalCountyLiqFuelEmisInd!A59</f>
        <v>111</v>
      </c>
      <c r="E62" t="str">
        <f>TotalCountyLiqFuelEmisInd!B59</f>
        <v>Ventura</v>
      </c>
      <c r="F62">
        <f>TotalCountyLiqFuelEmisInd!C59</f>
        <v>30860</v>
      </c>
      <c r="G62" s="9">
        <f>TotalCountyLiqFuelEmisInd!D59</f>
        <v>0.01722039595750368</v>
      </c>
      <c r="H62" s="8">
        <f t="shared" si="12"/>
        <v>1.278568182082138</v>
      </c>
      <c r="I62" s="8">
        <f t="shared" si="12"/>
        <v>0.13113519816227057</v>
      </c>
      <c r="J62" s="8">
        <f t="shared" si="12"/>
        <v>0.01639189977028382</v>
      </c>
      <c r="K62" s="8">
        <f t="shared" si="12"/>
        <v>0.0041963263411926586</v>
      </c>
      <c r="L62" s="8">
        <f t="shared" si="12"/>
        <v>0.0009179463871358942</v>
      </c>
      <c r="M62" s="8">
        <f t="shared" si="12"/>
        <v>0.08786058276872129</v>
      </c>
      <c r="N62" s="8">
        <f t="shared" si="12"/>
        <v>0.054421107237342295</v>
      </c>
    </row>
    <row r="63" spans="1:14" ht="12.75">
      <c r="A63" t="str">
        <f aca="true" t="shared" si="13" ref="A63:C64">A62</f>
        <v>Industrial Residual Oil Combustion</v>
      </c>
      <c r="B63" t="str">
        <f t="shared" si="13"/>
        <v>050-995-1500-0000 </v>
      </c>
      <c r="C63">
        <f t="shared" si="13"/>
        <v>83071</v>
      </c>
      <c r="D63">
        <f>TotalCountyLiqFuelEmisInd!A60</f>
        <v>113</v>
      </c>
      <c r="E63" t="str">
        <f>TotalCountyLiqFuelEmisInd!B60</f>
        <v>Yolo</v>
      </c>
      <c r="F63">
        <f>TotalCountyLiqFuelEmisInd!C60</f>
        <v>6034</v>
      </c>
      <c r="G63" s="9">
        <f>TotalCountyLiqFuelEmisInd!D60</f>
        <v>0.0033670728842377577</v>
      </c>
      <c r="H63" s="8">
        <f t="shared" si="12"/>
        <v>0.24999612477911926</v>
      </c>
      <c r="I63" s="8">
        <f t="shared" si="12"/>
        <v>0.02564062818247377</v>
      </c>
      <c r="J63" s="8">
        <f t="shared" si="12"/>
        <v>0.0032050785228092214</v>
      </c>
      <c r="K63" s="8">
        <f t="shared" si="12"/>
        <v>0.0008205001018391607</v>
      </c>
      <c r="L63" s="8">
        <f t="shared" si="12"/>
        <v>0.00017948439727731645</v>
      </c>
      <c r="M63" s="8">
        <f t="shared" si="12"/>
        <v>0.01717922088225743</v>
      </c>
      <c r="N63" s="8">
        <f t="shared" si="12"/>
        <v>0.010640860695726617</v>
      </c>
    </row>
    <row r="64" spans="1:14" ht="12.75">
      <c r="A64" t="str">
        <f t="shared" si="13"/>
        <v>Industrial Residual Oil Combustion</v>
      </c>
      <c r="B64" t="str">
        <f t="shared" si="13"/>
        <v>050-995-1500-0000 </v>
      </c>
      <c r="C64">
        <f t="shared" si="13"/>
        <v>83071</v>
      </c>
      <c r="D64">
        <f>TotalCountyLiqFuelEmisInd!A61</f>
        <v>115</v>
      </c>
      <c r="E64" t="str">
        <f>TotalCountyLiqFuelEmisInd!B61</f>
        <v>Yuba</v>
      </c>
      <c r="F64">
        <f>TotalCountyLiqFuelEmisInd!C61</f>
        <v>1213</v>
      </c>
      <c r="G64" s="9">
        <f>TotalCountyLiqFuelEmisInd!D61</f>
        <v>0.0006768742805071925</v>
      </c>
      <c r="H64" s="8">
        <f t="shared" si="12"/>
        <v>0.050256098667065235</v>
      </c>
      <c r="I64" s="8">
        <f t="shared" si="12"/>
        <v>0.005154471658160537</v>
      </c>
      <c r="J64" s="8">
        <f t="shared" si="12"/>
        <v>0.0006443089572700672</v>
      </c>
      <c r="K64" s="8">
        <f t="shared" si="12"/>
        <v>0.0001649430930611372</v>
      </c>
      <c r="L64" s="8">
        <f t="shared" si="12"/>
        <v>3.6081301607123766E-05</v>
      </c>
      <c r="M64" s="8">
        <f t="shared" si="12"/>
        <v>0.00345349601096756</v>
      </c>
      <c r="N64" s="8">
        <f t="shared" si="12"/>
        <v>0.002139105738136623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Coe</dc:creator>
  <cp:keywords/>
  <dc:description/>
  <cp:lastModifiedBy> </cp:lastModifiedBy>
  <dcterms:created xsi:type="dcterms:W3CDTF">2001-11-30T06:46:19Z</dcterms:created>
  <dcterms:modified xsi:type="dcterms:W3CDTF">2002-09-13T23:18:58Z</dcterms:modified>
  <cp:category/>
  <cp:version/>
  <cp:contentType/>
  <cp:contentStatus/>
</cp:coreProperties>
</file>