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7710" activeTab="0"/>
  </bookViews>
  <sheets>
    <sheet name="Paving (with sac ef)" sheetId="1" r:id="rId1"/>
    <sheet name="uncontrolled Paving" sheetId="2" r:id="rId2"/>
    <sheet name="Roofing" sheetId="3" r:id="rId3"/>
  </sheets>
  <definedNames/>
  <calcPr fullCalcOnLoad="1"/>
</workbook>
</file>

<file path=xl/sharedStrings.xml><?xml version="1.0" encoding="utf-8"?>
<sst xmlns="http://schemas.openxmlformats.org/spreadsheetml/2006/main" count="410" uniqueCount="103">
  <si>
    <t>CNTYFIPS</t>
  </si>
  <si>
    <t>County</t>
  </si>
  <si>
    <t>Residential Construction</t>
  </si>
  <si>
    <t>Non-Residential Construction</t>
  </si>
  <si>
    <t>Total Construction</t>
  </si>
  <si>
    <t>Apportionment factor</t>
  </si>
  <si>
    <t>VOC_tpy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</si>
  <si>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</si>
  <si>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</si>
  <si>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</si>
  <si>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</si>
  <si>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</si>
  <si>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</si>
  <si>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</si>
  <si>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</si>
  <si>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</si>
  <si>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</si>
  <si>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</si>
  <si>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</si>
  <si>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</si>
  <si>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</si>
  <si>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</si>
  <si>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</si>
  <si>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</si>
  <si>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</si>
  <si>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</si>
  <si>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</si>
  <si>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</si>
  <si>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</si>
  <si>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</si>
  <si>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</si>
  <si>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</si>
  <si>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</si>
  <si>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</si>
  <si>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</si>
  <si>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</si>
  <si>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</si>
  <si>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</si>
  <si>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</si>
  <si>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</si>
  <si>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</si>
  <si>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</si>
  <si>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</si>
  <si>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</si>
  <si>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</si>
  <si>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</si>
  <si>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</si>
  <si>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</si>
  <si>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</si>
  <si>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</si>
  <si>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</si>
  <si>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</si>
  <si>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</si>
  <si>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</si>
  <si>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</si>
  <si>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</si>
  <si>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</si>
  <si>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</si>
  <si>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</si>
  <si>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</si>
  <si>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</si>
  <si>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</si>
  <si>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</si>
  <si>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</si>
  <si>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</si>
  <si>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 State Total </t>
  </si>
  <si>
    <t>Air Basin Splits</t>
  </si>
  <si>
    <t xml:space="preserve">County </t>
  </si>
  <si>
    <t>Air Basin</t>
  </si>
  <si>
    <t>Allocation</t>
  </si>
  <si>
    <t>VOC</t>
  </si>
  <si>
    <t>Tahoe</t>
  </si>
  <si>
    <t>Mtn Cnty</t>
  </si>
  <si>
    <t>Scto Vly</t>
  </si>
  <si>
    <t>Mtn Cnt</t>
  </si>
  <si>
    <t>SFB</t>
  </si>
  <si>
    <t>CNTY</t>
  </si>
  <si>
    <t>Hotmix</t>
  </si>
  <si>
    <t>Emulsified</t>
  </si>
  <si>
    <t>Road Oils</t>
  </si>
  <si>
    <t>Cutback</t>
  </si>
  <si>
    <t>State Total</t>
  </si>
  <si>
    <t>(Based on pop)</t>
  </si>
  <si>
    <t>RoadKilometers</t>
  </si>
  <si>
    <t>Hot-mix</t>
  </si>
  <si>
    <t>bbl</t>
  </si>
  <si>
    <t>tons(bbl*350/2000)</t>
  </si>
  <si>
    <t>1llb = 42 gallons  ===&gt; 42 *8.34 =</t>
  </si>
  <si>
    <t>lbs/bbl</t>
  </si>
  <si>
    <t>sac ef lbs/ton</t>
  </si>
  <si>
    <t>VOC tpy</t>
  </si>
  <si>
    <t>from EIIP</t>
  </si>
  <si>
    <t>CA</t>
  </si>
  <si>
    <t>Total</t>
  </si>
  <si>
    <t>Uncontrolled VOC Emissions (tpy)</t>
  </si>
  <si>
    <t>Controlled</t>
  </si>
  <si>
    <t>Yes</t>
  </si>
  <si>
    <t>No</t>
  </si>
  <si>
    <t>Controlled VOC Emissions (tpy)</t>
  </si>
  <si>
    <t>ef lbs/bbl</t>
  </si>
  <si>
    <t>VOC Emissions (tpy)</t>
  </si>
  <si>
    <t>Accounts for limited VOC content AND cutback restrictions</t>
  </si>
  <si>
    <t>Accounts for limited VOC content only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</si>
</sst>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00000"/>
    <numFmt numFmtId="170" formatCode="mmmm\ d\,\ yyyy"/>
    <numFmt numFmtId="171" formatCode="0.00000000"/>
    <numFmt numFmtId="172" formatCode="0.0000000"/>
    <numFmt numFmtId="173" formatCode="0.00000000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2" borderId="1" xfId="22" applyFont="1" applyFill="1" applyBorder="1" applyAlignment="1">
      <alignment horizontal="center"/>
      <protection/>
    </xf>
    <xf numFmtId="168" fontId="1" fillId="2" borderId="1" xfId="22" applyNumberFormat="1" applyFont="1" applyFill="1" applyBorder="1" applyAlignment="1">
      <alignment horizontal="center"/>
      <protection/>
    </xf>
    <xf numFmtId="0" fontId="1" fillId="0" borderId="0" xfId="22">
      <alignment/>
      <protection/>
    </xf>
    <xf numFmtId="0" fontId="1" fillId="0" borderId="2" xfId="22" applyFont="1" applyFill="1" applyBorder="1" applyAlignment="1">
      <alignment horizontal="right" wrapText="1"/>
      <protection/>
    </xf>
    <xf numFmtId="168" fontId="1" fillId="0" borderId="0" xfId="22" applyNumberFormat="1">
      <alignment/>
      <protection/>
    </xf>
    <xf numFmtId="165" fontId="1" fillId="0" borderId="0" xfId="22" applyNumberFormat="1">
      <alignment/>
      <protection/>
    </xf>
    <xf numFmtId="167" fontId="1" fillId="0" borderId="0" xfId="22" applyNumberFormat="1">
      <alignment/>
      <protection/>
    </xf>
    <xf numFmtId="2" fontId="1" fillId="0" borderId="0" xfId="22" applyNumberFormat="1" applyAlignment="1">
      <alignment horizontal="left"/>
      <protection/>
    </xf>
    <xf numFmtId="2" fontId="0" fillId="0" borderId="0" xfId="22" applyNumberFormat="1" applyFont="1">
      <alignment/>
      <protection/>
    </xf>
    <xf numFmtId="0" fontId="1" fillId="0" borderId="0" xfId="22" applyFont="1">
      <alignment/>
      <protection/>
    </xf>
    <xf numFmtId="0" fontId="1" fillId="0" borderId="0" xfId="22" applyAlignment="1">
      <alignment horizontal="center"/>
      <protection/>
    </xf>
    <xf numFmtId="0" fontId="1" fillId="0" borderId="0" xfId="22" applyFont="1" applyAlignment="1">
      <alignment horizontal="center"/>
      <protection/>
    </xf>
    <xf numFmtId="1" fontId="1" fillId="0" borderId="0" xfId="22" applyNumberFormat="1" applyAlignment="1">
      <alignment horizontal="center"/>
      <protection/>
    </xf>
    <xf numFmtId="0" fontId="1" fillId="0" borderId="3" xfId="22" applyFont="1" applyBorder="1">
      <alignment/>
      <protection/>
    </xf>
    <xf numFmtId="0" fontId="1" fillId="0" borderId="4" xfId="22" applyBorder="1" applyAlignment="1">
      <alignment horizontal="center"/>
      <protection/>
    </xf>
    <xf numFmtId="1" fontId="1" fillId="0" borderId="4" xfId="22" applyNumberFormat="1" applyBorder="1" applyAlignment="1">
      <alignment horizontal="center"/>
      <protection/>
    </xf>
    <xf numFmtId="0" fontId="1" fillId="0" borderId="4" xfId="22" applyFont="1" applyBorder="1" applyAlignment="1">
      <alignment horizontal="center"/>
      <protection/>
    </xf>
    <xf numFmtId="0" fontId="1" fillId="0" borderId="5" xfId="22" applyFont="1" applyBorder="1" applyAlignment="1">
      <alignment horizontal="center"/>
      <protection/>
    </xf>
    <xf numFmtId="0" fontId="1" fillId="0" borderId="0" xfId="22" applyAlignment="1">
      <alignment horizontal="right"/>
      <protection/>
    </xf>
    <xf numFmtId="3" fontId="1" fillId="0" borderId="0" xfId="15" applyNumberFormat="1" applyAlignment="1">
      <alignment horizontal="right"/>
    </xf>
    <xf numFmtId="3" fontId="1" fillId="0" borderId="0" xfId="22" applyNumberFormat="1" applyAlignment="1">
      <alignment horizontal="right"/>
      <protection/>
    </xf>
    <xf numFmtId="3" fontId="1" fillId="0" borderId="0" xfId="22" applyNumberFormat="1" applyAlignment="1">
      <alignment horizontal="center"/>
      <protection/>
    </xf>
    <xf numFmtId="0" fontId="1" fillId="3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3" borderId="1" xfId="23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horizontal="right" wrapText="1"/>
      <protection/>
    </xf>
    <xf numFmtId="0" fontId="1" fillId="0" borderId="0" xfId="21" applyFont="1" applyFill="1" applyBorder="1" applyAlignment="1">
      <alignment horizontal="right" wrapText="1"/>
      <protection/>
    </xf>
    <xf numFmtId="0" fontId="1" fillId="0" borderId="0" xfId="23" applyFont="1" applyFill="1" applyBorder="1" applyAlignment="1">
      <alignment horizontal="right" wrapText="1"/>
      <protection/>
    </xf>
    <xf numFmtId="0" fontId="1" fillId="0" borderId="2" xfId="21" applyNumberFormat="1" applyFont="1" applyFill="1" applyBorder="1" applyAlignment="1">
      <alignment horizontal="right" wrapText="1"/>
      <protection/>
    </xf>
    <xf numFmtId="0" fontId="1" fillId="0" borderId="2" xfId="23" applyNumberFormat="1" applyFont="1" applyFill="1" applyBorder="1" applyAlignment="1">
      <alignment horizontal="right" wrapText="1"/>
      <protection/>
    </xf>
    <xf numFmtId="2" fontId="1" fillId="0" borderId="0" xfId="22" applyNumberFormat="1">
      <alignment/>
      <protection/>
    </xf>
    <xf numFmtId="2" fontId="1" fillId="0" borderId="0" xfId="21" applyNumberFormat="1" applyFont="1" applyFill="1" applyBorder="1" applyAlignment="1">
      <alignment horizontal="right" wrapText="1"/>
      <protection/>
    </xf>
    <xf numFmtId="2" fontId="1" fillId="0" borderId="0" xfId="23" applyNumberFormat="1" applyFont="1" applyFill="1" applyBorder="1" applyAlignment="1">
      <alignment horizontal="right" wrapText="1"/>
      <protection/>
    </xf>
    <xf numFmtId="167" fontId="1" fillId="0" borderId="0" xfId="21" applyNumberFormat="1" applyFont="1" applyFill="1" applyBorder="1" applyAlignment="1">
      <alignment horizontal="right" wrapText="1"/>
      <protection/>
    </xf>
    <xf numFmtId="167" fontId="1" fillId="0" borderId="0" xfId="23" applyNumberFormat="1" applyFont="1" applyFill="1" applyBorder="1" applyAlignment="1">
      <alignment horizontal="right" wrapText="1"/>
      <protection/>
    </xf>
    <xf numFmtId="0" fontId="1" fillId="0" borderId="6" xfId="22" applyFont="1" applyBorder="1">
      <alignment/>
      <protection/>
    </xf>
    <xf numFmtId="0" fontId="1" fillId="0" borderId="7" xfId="22" applyBorder="1">
      <alignment/>
      <protection/>
    </xf>
    <xf numFmtId="0" fontId="1" fillId="0" borderId="8" xfId="22" applyBorder="1">
      <alignment/>
      <protection/>
    </xf>
    <xf numFmtId="0" fontId="1" fillId="0" borderId="9" xfId="22" applyFont="1" applyBorder="1">
      <alignment/>
      <protection/>
    </xf>
    <xf numFmtId="0" fontId="1" fillId="0" borderId="0" xfId="22" applyBorder="1">
      <alignment/>
      <protection/>
    </xf>
    <xf numFmtId="0" fontId="1" fillId="0" borderId="10" xfId="22" applyBorder="1">
      <alignment/>
      <protection/>
    </xf>
    <xf numFmtId="0" fontId="1" fillId="0" borderId="9" xfId="22" applyBorder="1">
      <alignment/>
      <protection/>
    </xf>
    <xf numFmtId="2" fontId="1" fillId="0" borderId="9" xfId="22" applyNumberFormat="1" applyBorder="1">
      <alignment/>
      <protection/>
    </xf>
    <xf numFmtId="2" fontId="1" fillId="0" borderId="0" xfId="22" applyNumberFormat="1" applyBorder="1">
      <alignment/>
      <protection/>
    </xf>
    <xf numFmtId="2" fontId="1" fillId="0" borderId="10" xfId="22" applyNumberFormat="1" applyBorder="1">
      <alignment/>
      <protection/>
    </xf>
    <xf numFmtId="2" fontId="1" fillId="0" borderId="11" xfId="22" applyNumberFormat="1" applyBorder="1">
      <alignment/>
      <protection/>
    </xf>
    <xf numFmtId="2" fontId="1" fillId="0" borderId="12" xfId="22" applyNumberFormat="1" applyBorder="1">
      <alignment/>
      <protection/>
    </xf>
    <xf numFmtId="2" fontId="1" fillId="0" borderId="13" xfId="22" applyNumberFormat="1" applyBorder="1">
      <alignment/>
      <protection/>
    </xf>
    <xf numFmtId="168" fontId="1" fillId="0" borderId="11" xfId="22" applyNumberFormat="1" applyBorder="1">
      <alignment/>
      <protection/>
    </xf>
    <xf numFmtId="168" fontId="1" fillId="0" borderId="12" xfId="22" applyNumberFormat="1" applyBorder="1">
      <alignment/>
      <protection/>
    </xf>
    <xf numFmtId="168" fontId="1" fillId="0" borderId="13" xfId="22" applyNumberFormat="1" applyBorder="1">
      <alignment/>
      <protection/>
    </xf>
    <xf numFmtId="0" fontId="1" fillId="0" borderId="12" xfId="22" applyBorder="1">
      <alignment/>
      <protection/>
    </xf>
    <xf numFmtId="0" fontId="1" fillId="0" borderId="14" xfId="22" applyFont="1" applyFill="1" applyBorder="1" applyAlignment="1">
      <alignment horizontal="right" wrapText="1"/>
      <protection/>
    </xf>
    <xf numFmtId="0" fontId="1" fillId="0" borderId="14" xfId="21" applyNumberFormat="1" applyFont="1" applyFill="1" applyBorder="1" applyAlignment="1">
      <alignment horizontal="right" wrapText="1"/>
      <protection/>
    </xf>
    <xf numFmtId="165" fontId="1" fillId="0" borderId="12" xfId="22" applyNumberFormat="1" applyBorder="1">
      <alignment/>
      <protection/>
    </xf>
    <xf numFmtId="2" fontId="1" fillId="0" borderId="12" xfId="21" applyNumberFormat="1" applyFont="1" applyFill="1" applyBorder="1" applyAlignment="1">
      <alignment horizontal="right" wrapText="1"/>
      <protection/>
    </xf>
    <xf numFmtId="167" fontId="1" fillId="0" borderId="12" xfId="21" applyNumberFormat="1" applyFont="1" applyFill="1" applyBorder="1" applyAlignment="1">
      <alignment horizontal="right" wrapText="1"/>
      <protection/>
    </xf>
    <xf numFmtId="0" fontId="1" fillId="0" borderId="15" xfId="21" applyFont="1" applyFill="1" applyBorder="1" applyAlignment="1">
      <alignment horizontal="right" wrapText="1"/>
      <protection/>
    </xf>
    <xf numFmtId="168" fontId="1" fillId="0" borderId="7" xfId="22" applyNumberFormat="1" applyBorder="1">
      <alignment/>
      <protection/>
    </xf>
    <xf numFmtId="167" fontId="1" fillId="0" borderId="6" xfId="22" applyNumberFormat="1" applyBorder="1">
      <alignment/>
      <protection/>
    </xf>
    <xf numFmtId="0" fontId="1" fillId="0" borderId="7" xfId="21" applyFont="1" applyFill="1" applyBorder="1" applyAlignment="1">
      <alignment horizontal="right" wrapText="1"/>
      <protection/>
    </xf>
    <xf numFmtId="0" fontId="1" fillId="0" borderId="16" xfId="21" applyFont="1" applyFill="1" applyBorder="1" applyAlignment="1">
      <alignment horizontal="right" wrapText="1"/>
      <protection/>
    </xf>
    <xf numFmtId="0" fontId="1" fillId="0" borderId="6" xfId="22" applyBorder="1">
      <alignment/>
      <protection/>
    </xf>
    <xf numFmtId="0" fontId="1" fillId="0" borderId="17" xfId="21" applyFont="1" applyFill="1" applyBorder="1" applyAlignment="1">
      <alignment horizontal="right" wrapText="1"/>
      <protection/>
    </xf>
    <xf numFmtId="168" fontId="1" fillId="0" borderId="0" xfId="22" applyNumberFormat="1" applyBorder="1">
      <alignment/>
      <protection/>
    </xf>
    <xf numFmtId="2" fontId="1" fillId="0" borderId="10" xfId="22" applyNumberFormat="1" applyBorder="1" applyAlignment="1">
      <alignment horizontal="left"/>
      <protection/>
    </xf>
    <xf numFmtId="2" fontId="0" fillId="0" borderId="9" xfId="22" applyNumberFormat="1" applyFont="1" applyBorder="1">
      <alignment/>
      <protection/>
    </xf>
    <xf numFmtId="2" fontId="0" fillId="0" borderId="0" xfId="22" applyNumberFormat="1" applyFont="1" applyBorder="1">
      <alignment/>
      <protection/>
    </xf>
    <xf numFmtId="2" fontId="0" fillId="0" borderId="11" xfId="22" applyNumberFormat="1" applyFont="1" applyBorder="1">
      <alignment/>
      <protection/>
    </xf>
    <xf numFmtId="0" fontId="1" fillId="0" borderId="14" xfId="21" applyFont="1" applyFill="1" applyBorder="1" applyAlignment="1">
      <alignment horizontal="right" wrapText="1"/>
      <protection/>
    </xf>
    <xf numFmtId="2" fontId="1" fillId="0" borderId="13" xfId="22" applyNumberFormat="1" applyBorder="1" applyAlignment="1">
      <alignment horizontal="left"/>
      <protection/>
    </xf>
    <xf numFmtId="167" fontId="1" fillId="0" borderId="0" xfId="22" applyNumberFormat="1" applyBorder="1">
      <alignment/>
      <protection/>
    </xf>
    <xf numFmtId="167" fontId="1" fillId="0" borderId="10" xfId="22" applyNumberFormat="1" applyBorder="1">
      <alignment/>
      <protection/>
    </xf>
    <xf numFmtId="167" fontId="1" fillId="0" borderId="12" xfId="22" applyNumberFormat="1" applyBorder="1">
      <alignment/>
      <protection/>
    </xf>
    <xf numFmtId="167" fontId="1" fillId="0" borderId="13" xfId="22" applyNumberFormat="1" applyBorder="1">
      <alignment/>
      <protection/>
    </xf>
    <xf numFmtId="0" fontId="1" fillId="0" borderId="6" xfId="21" applyFont="1" applyFill="1" applyBorder="1" applyAlignment="1">
      <alignment horizontal="right" wrapText="1"/>
      <protection/>
    </xf>
    <xf numFmtId="0" fontId="1" fillId="0" borderId="8" xfId="21" applyFont="1" applyFill="1" applyBorder="1" applyAlignment="1">
      <alignment horizontal="right" wrapText="1"/>
      <protection/>
    </xf>
    <xf numFmtId="0" fontId="1" fillId="0" borderId="11" xfId="22" applyBorder="1">
      <alignment/>
      <protection/>
    </xf>
    <xf numFmtId="0" fontId="1" fillId="0" borderId="13" xfId="22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aving (with sac ef)" xfId="21"/>
    <cellStyle name="Normal_road paving surrogates" xfId="22"/>
    <cellStyle name="Normal_sti Paving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="75" zoomScaleNormal="75" workbookViewId="0" topLeftCell="A1">
      <pane ySplit="3" topLeftCell="BM41" activePane="bottomLeft" state="frozen"/>
      <selection pane="topLeft" activeCell="A1" sqref="A1:IV1"/>
      <selection pane="bottomLeft" activeCell="L62" sqref="L62"/>
    </sheetView>
  </sheetViews>
  <sheetFormatPr defaultColWidth="9.140625" defaultRowHeight="12.75"/>
  <cols>
    <col min="1" max="1" width="15.00390625" style="9" bestFit="1" customWidth="1"/>
    <col min="2" max="2" width="10.28125" style="9" bestFit="1" customWidth="1"/>
    <col min="3" max="3" width="14.421875" style="11" bestFit="1" customWidth="1"/>
    <col min="4" max="4" width="9.140625" style="9" customWidth="1"/>
    <col min="5" max="5" width="13.8515625" style="9" bestFit="1" customWidth="1"/>
    <col min="6" max="6" width="7.140625" style="9" bestFit="1" customWidth="1"/>
    <col min="7" max="7" width="9.7109375" style="9" bestFit="1" customWidth="1"/>
    <col min="8" max="8" width="9.140625" style="9" bestFit="1" customWidth="1"/>
    <col min="9" max="9" width="8.00390625" style="9" bestFit="1" customWidth="1"/>
    <col min="10" max="10" width="6.8515625" style="9" bestFit="1" customWidth="1"/>
    <col min="11" max="11" width="9.57421875" style="9" bestFit="1" customWidth="1"/>
    <col min="12" max="12" width="9.140625" style="9" bestFit="1" customWidth="1"/>
    <col min="13" max="13" width="7.8515625" style="9" bestFit="1" customWidth="1"/>
    <col min="14" max="14" width="7.8515625" style="9" customWidth="1"/>
    <col min="15" max="15" width="9.140625" style="9" customWidth="1"/>
    <col min="16" max="16" width="10.140625" style="17" bestFit="1" customWidth="1"/>
    <col min="17" max="17" width="15.8515625" style="17" customWidth="1"/>
    <col min="18" max="18" width="9.140625" style="17" customWidth="1"/>
    <col min="19" max="19" width="11.00390625" style="17" customWidth="1"/>
    <col min="20" max="20" width="9.140625" style="17" customWidth="1"/>
    <col min="21" max="16384" width="9.140625" style="9" customWidth="1"/>
  </cols>
  <sheetData>
    <row r="1" spans="6:20" ht="12.75">
      <c r="F1" s="42" t="s">
        <v>102</v>
      </c>
      <c r="G1" s="43"/>
      <c r="H1" s="43"/>
      <c r="I1" s="44"/>
      <c r="J1" s="16" t="s">
        <v>101</v>
      </c>
      <c r="T1" s="16" t="s">
        <v>102</v>
      </c>
    </row>
    <row r="2" spans="6:20" ht="12.75">
      <c r="F2" s="45" t="s">
        <v>100</v>
      </c>
      <c r="G2" s="46"/>
      <c r="H2" s="46"/>
      <c r="I2" s="47"/>
      <c r="J2" s="16" t="s">
        <v>98</v>
      </c>
      <c r="P2" s="18" t="s">
        <v>92</v>
      </c>
      <c r="Q2" s="18" t="s">
        <v>92</v>
      </c>
      <c r="T2" s="18" t="s">
        <v>92</v>
      </c>
    </row>
    <row r="3" spans="1:20" ht="13.5" customHeight="1">
      <c r="A3" s="7" t="s">
        <v>76</v>
      </c>
      <c r="B3" s="7" t="s">
        <v>0</v>
      </c>
      <c r="C3" s="8" t="s">
        <v>83</v>
      </c>
      <c r="D3" s="29" t="s">
        <v>95</v>
      </c>
      <c r="E3" s="9" t="s">
        <v>69</v>
      </c>
      <c r="F3" s="48" t="s">
        <v>77</v>
      </c>
      <c r="G3" s="46" t="s">
        <v>78</v>
      </c>
      <c r="H3" s="46" t="s">
        <v>79</v>
      </c>
      <c r="I3" s="47" t="s">
        <v>80</v>
      </c>
      <c r="J3" s="9" t="s">
        <v>77</v>
      </c>
      <c r="K3" s="9" t="s">
        <v>78</v>
      </c>
      <c r="L3" s="9" t="s">
        <v>79</v>
      </c>
      <c r="M3" s="9" t="s">
        <v>80</v>
      </c>
      <c r="P3" s="18" t="s">
        <v>85</v>
      </c>
      <c r="Q3" s="18" t="s">
        <v>86</v>
      </c>
      <c r="S3" s="18" t="s">
        <v>89</v>
      </c>
      <c r="T3" s="18" t="s">
        <v>90</v>
      </c>
    </row>
    <row r="4" spans="1:22" ht="13.5" customHeight="1">
      <c r="A4" s="9" t="s">
        <v>7</v>
      </c>
      <c r="B4" s="10">
        <v>1</v>
      </c>
      <c r="C4" s="11">
        <v>7507.424276130985</v>
      </c>
      <c r="D4" s="35" t="s">
        <v>96</v>
      </c>
      <c r="E4" s="12">
        <f aca="true" t="shared" si="0" ref="E4:E35">C4/$C$63</f>
        <v>0.014933357401999707</v>
      </c>
      <c r="F4" s="49">
        <f>IF($D4="yes",V$4*$E4,'uncontrolled Paving'!F4)</f>
        <v>0.7497142750099933</v>
      </c>
      <c r="G4" s="50">
        <f>IF($D4="yes",V$5*$E4,'uncontrolled Paving'!G4)</f>
        <v>34.31220730230395</v>
      </c>
      <c r="H4" s="50">
        <f>IF($D4="yes",V$6*$E4,'uncontrolled Paving'!H4)</f>
        <v>29.988571000399737</v>
      </c>
      <c r="I4" s="51">
        <f>IF($D4="yes",V$7*$E4,'uncontrolled Paving'!I4)</f>
        <v>57.144414768517386</v>
      </c>
      <c r="J4" s="38">
        <f>F4</f>
        <v>0.7497142750099933</v>
      </c>
      <c r="K4" s="40">
        <f>IF(D4="yes",I4/$S$7*0.85*$S$5+G4,G4)</f>
        <v>37.55280465863266</v>
      </c>
      <c r="L4" s="40">
        <f>H4</f>
        <v>29.988571000399737</v>
      </c>
      <c r="M4" s="40">
        <f>IF(D4="yes",I4*0.15,I4)</f>
        <v>8.571662215277607</v>
      </c>
      <c r="N4" s="40"/>
      <c r="O4" s="16" t="s">
        <v>84</v>
      </c>
      <c r="P4" s="25">
        <v>14344000</v>
      </c>
      <c r="Q4" s="17">
        <f>+P4*350/2000</f>
        <v>2510200</v>
      </c>
      <c r="S4" s="17">
        <v>0.04</v>
      </c>
      <c r="T4" s="19">
        <f>+S4*Q4/2000</f>
        <v>50.204</v>
      </c>
      <c r="V4" s="11">
        <f>T4</f>
        <v>50.204</v>
      </c>
    </row>
    <row r="5" spans="1:22" ht="13.5" customHeight="1">
      <c r="A5" s="9" t="s">
        <v>8</v>
      </c>
      <c r="B5" s="10">
        <v>3</v>
      </c>
      <c r="C5" s="11">
        <v>602.8000430800003</v>
      </c>
      <c r="D5" s="35" t="s">
        <v>96</v>
      </c>
      <c r="E5" s="12">
        <f t="shared" si="0"/>
        <v>0.0011990568474829336</v>
      </c>
      <c r="F5" s="49">
        <f>IF($D5="yes",V$4*$E5,'uncontrolled Paving'!F5)</f>
        <v>0.0601974499710332</v>
      </c>
      <c r="G5" s="50">
        <f>IF($D5="yes",V$5*$E5,'uncontrolled Paving'!G5)</f>
        <v>2.755059429072002</v>
      </c>
      <c r="H5" s="50">
        <f>IF($D5="yes",V$6*$E5,'uncontrolled Paving'!H5)</f>
        <v>2.4078979988413285</v>
      </c>
      <c r="I5" s="51">
        <f>IF($D5="yes",V$7*$E5,'uncontrolled Paving'!I5)</f>
        <v>4.588345405462559</v>
      </c>
      <c r="J5" s="38">
        <f aca="true" t="shared" si="1" ref="J5:J61">F5</f>
        <v>0.0601974499710332</v>
      </c>
      <c r="K5" s="40">
        <f aca="true" t="shared" si="2" ref="K5:K61">IF(D5="yes",I5/$S$7*0.85*$S$5+G5,G5)</f>
        <v>3.015259486262136</v>
      </c>
      <c r="L5" s="40">
        <f aca="true" t="shared" si="3" ref="L5:L61">H5</f>
        <v>2.4078979988413285</v>
      </c>
      <c r="M5" s="40">
        <f aca="true" t="shared" si="4" ref="M5:M61">IF(D5="yes",I5*0.15,I5)</f>
        <v>0.6882518108193838</v>
      </c>
      <c r="N5" s="40"/>
      <c r="O5" s="16" t="s">
        <v>78</v>
      </c>
      <c r="P5" s="25">
        <v>1467000</v>
      </c>
      <c r="Q5" s="17">
        <f>+P5*350/2000</f>
        <v>256725</v>
      </c>
      <c r="S5" s="17">
        <v>17.9</v>
      </c>
      <c r="T5" s="19">
        <f>+S5*Q5/2000</f>
        <v>2297.68875</v>
      </c>
      <c r="V5" s="11">
        <f>T5</f>
        <v>2297.68875</v>
      </c>
    </row>
    <row r="6" spans="1:22" ht="13.5" customHeight="1">
      <c r="A6" s="9" t="s">
        <v>9</v>
      </c>
      <c r="B6" s="10">
        <v>5</v>
      </c>
      <c r="C6" s="11">
        <v>2170.114101460999</v>
      </c>
      <c r="D6" s="35" t="s">
        <v>97</v>
      </c>
      <c r="E6" s="12">
        <f t="shared" si="0"/>
        <v>0.004316672175205451</v>
      </c>
      <c r="F6" s="49">
        <f>IF($D6="yes",V$4*$E6,'uncontrolled Paving'!F6)</f>
        <v>27.863255556516147</v>
      </c>
      <c r="G6" s="50">
        <f>IF($D6="yes",V$5*$E6,'uncontrolled Paving'!G6)</f>
        <v>29.129767172721422</v>
      </c>
      <c r="H6" s="50">
        <f>IF($D6="yes",V$6*$E6,'uncontrolled Paving'!H6)</f>
        <v>61.918345681146995</v>
      </c>
      <c r="I6" s="51">
        <f>IF($D6="yes",V$7*$E6,'uncontrolled Paving'!I6)</f>
        <v>30.959172840573498</v>
      </c>
      <c r="J6" s="38">
        <f t="shared" si="1"/>
        <v>27.863255556516147</v>
      </c>
      <c r="K6" s="40">
        <f t="shared" si="2"/>
        <v>29.129767172721422</v>
      </c>
      <c r="L6" s="40">
        <f t="shared" si="3"/>
        <v>61.918345681146995</v>
      </c>
      <c r="M6" s="40">
        <f t="shared" si="4"/>
        <v>30.959172840573498</v>
      </c>
      <c r="N6" s="40"/>
      <c r="O6" s="16" t="s">
        <v>79</v>
      </c>
      <c r="P6" s="25">
        <v>326000</v>
      </c>
      <c r="Q6" s="17">
        <f>+P6*350/2000</f>
        <v>57050</v>
      </c>
      <c r="S6" s="17">
        <v>70.4</v>
      </c>
      <c r="T6" s="19">
        <f>+S6*Q6/2000</f>
        <v>2008.1600000000003</v>
      </c>
      <c r="V6" s="11">
        <f>T6</f>
        <v>2008.1600000000003</v>
      </c>
    </row>
    <row r="7" spans="1:22" ht="13.5" customHeight="1">
      <c r="A7" s="9" t="s">
        <v>10</v>
      </c>
      <c r="B7" s="10">
        <v>7</v>
      </c>
      <c r="C7" s="11">
        <v>5920.556598616984</v>
      </c>
      <c r="D7" s="35" t="s">
        <v>96</v>
      </c>
      <c r="E7" s="12">
        <f t="shared" si="0"/>
        <v>0.011776847085493342</v>
      </c>
      <c r="F7" s="49">
        <f>IF($D7="yes",V$4*$E7,'uncontrolled Paving'!F7)</f>
        <v>0.5912448310801077</v>
      </c>
      <c r="G7" s="50">
        <f>IF($D7="yes",V$5*$E7,'uncontrolled Paving'!G7)</f>
        <v>27.059529058808337</v>
      </c>
      <c r="H7" s="50">
        <f>IF($D7="yes",V$6*$E7,'uncontrolled Paving'!H7)</f>
        <v>23.64979324320431</v>
      </c>
      <c r="I7" s="51">
        <f>IF($D7="yes",V$7*$E7,'uncontrolled Paving'!I7)</f>
        <v>45.06562164170253</v>
      </c>
      <c r="J7" s="38">
        <f t="shared" si="1"/>
        <v>0.5912448310801077</v>
      </c>
      <c r="K7" s="40">
        <f t="shared" si="2"/>
        <v>29.615151247695792</v>
      </c>
      <c r="L7" s="40">
        <f t="shared" si="3"/>
        <v>23.64979324320431</v>
      </c>
      <c r="M7" s="40">
        <f t="shared" si="4"/>
        <v>6.759843246255379</v>
      </c>
      <c r="N7" s="40"/>
      <c r="O7" s="16" t="s">
        <v>80</v>
      </c>
      <c r="P7" s="25">
        <v>163000</v>
      </c>
      <c r="Q7" s="17">
        <f>+P7*350/2000</f>
        <v>28525</v>
      </c>
      <c r="S7" s="17">
        <v>268.3</v>
      </c>
      <c r="T7" s="19">
        <f>+S7*Q7/2000</f>
        <v>3826.62875</v>
      </c>
      <c r="V7" s="11">
        <f>T7</f>
        <v>3826.62875</v>
      </c>
    </row>
    <row r="8" spans="1:20" ht="13.5" customHeight="1">
      <c r="A8" s="9" t="s">
        <v>11</v>
      </c>
      <c r="B8" s="10">
        <v>9</v>
      </c>
      <c r="C8" s="11">
        <v>4061.8415224819814</v>
      </c>
      <c r="D8" s="35" t="s">
        <v>97</v>
      </c>
      <c r="E8" s="12">
        <f t="shared" si="0"/>
        <v>0.008079592804999442</v>
      </c>
      <c r="F8" s="49">
        <f>IF($D8="yes",V$4*$E8,'uncontrolled Paving'!F8)</f>
        <v>52.1521556377104</v>
      </c>
      <c r="G8" s="50">
        <f>IF($D8="yes",V$5*$E8,'uncontrolled Paving'!G8)</f>
        <v>54.52270816669723</v>
      </c>
      <c r="H8" s="50">
        <f>IF($D8="yes",V$6*$E8,'uncontrolled Paving'!H8)</f>
        <v>115.893679194912</v>
      </c>
      <c r="I8" s="51">
        <f>IF($D8="yes",V$7*$E8,'uncontrolled Paving'!I8)</f>
        <v>57.946839597456</v>
      </c>
      <c r="J8" s="38">
        <f t="shared" si="1"/>
        <v>52.1521556377104</v>
      </c>
      <c r="K8" s="40">
        <f t="shared" si="2"/>
        <v>54.52270816669723</v>
      </c>
      <c r="L8" s="40">
        <f t="shared" si="3"/>
        <v>115.893679194912</v>
      </c>
      <c r="M8" s="40">
        <f t="shared" si="4"/>
        <v>57.946839597456</v>
      </c>
      <c r="N8" s="40"/>
      <c r="O8" s="16" t="s">
        <v>93</v>
      </c>
      <c r="P8" s="28">
        <f>SUM(P4:P7)</f>
        <v>16300000</v>
      </c>
      <c r="Q8" s="28">
        <f>SUM(Q4:Q7)</f>
        <v>2852500</v>
      </c>
      <c r="T8" s="28">
        <f>SUM(T4:T7)</f>
        <v>8182.681500000001</v>
      </c>
    </row>
    <row r="9" spans="1:20" ht="13.5" customHeight="1">
      <c r="A9" s="9" t="s">
        <v>12</v>
      </c>
      <c r="B9" s="10">
        <v>11</v>
      </c>
      <c r="C9" s="11">
        <v>2717.561733260004</v>
      </c>
      <c r="D9" s="35" t="s">
        <v>96</v>
      </c>
      <c r="E9" s="12">
        <f t="shared" si="0"/>
        <v>0.005405625036245304</v>
      </c>
      <c r="F9" s="49">
        <f>IF($D9="yes",V$4*$E9,'uncontrolled Paving'!F9)</f>
        <v>0.2713839993196593</v>
      </c>
      <c r="G9" s="50">
        <f>IF($D9="yes",V$5*$E9,'uncontrolled Paving'!G9)</f>
        <v>12.420443832499178</v>
      </c>
      <c r="H9" s="50">
        <f>IF($D9="yes",V$6*$E9,'uncontrolled Paving'!H9)</f>
        <v>10.855359972786372</v>
      </c>
      <c r="I9" s="51">
        <f>IF($D9="yes",V$7*$E9,'uncontrolled Paving'!I9)</f>
        <v>20.685320175416074</v>
      </c>
      <c r="J9" s="38">
        <f t="shared" si="1"/>
        <v>0.2713839993196593</v>
      </c>
      <c r="K9" s="40">
        <f t="shared" si="2"/>
        <v>13.593485750012988</v>
      </c>
      <c r="L9" s="40">
        <f t="shared" si="3"/>
        <v>10.855359972786372</v>
      </c>
      <c r="M9" s="40">
        <f t="shared" si="4"/>
        <v>3.102798026312411</v>
      </c>
      <c r="N9" s="40"/>
      <c r="O9" s="20" t="s">
        <v>87</v>
      </c>
      <c r="P9" s="21"/>
      <c r="Q9" s="21"/>
      <c r="R9" s="22">
        <f>8.34*42</f>
        <v>350.28</v>
      </c>
      <c r="S9" s="23" t="s">
        <v>88</v>
      </c>
      <c r="T9" s="24" t="s">
        <v>91</v>
      </c>
    </row>
    <row r="10" spans="1:14" ht="13.5" customHeight="1">
      <c r="A10" s="9" t="s">
        <v>13</v>
      </c>
      <c r="B10" s="10">
        <v>13</v>
      </c>
      <c r="C10" s="11">
        <v>6641.772161584002</v>
      </c>
      <c r="D10" s="35" t="s">
        <v>96</v>
      </c>
      <c r="E10" s="12">
        <f t="shared" si="0"/>
        <v>0.013211449602885818</v>
      </c>
      <c r="F10" s="49">
        <f>IF($D10="yes",V$4*$E10,'uncontrolled Paving'!F10)</f>
        <v>0.6632676158632796</v>
      </c>
      <c r="G10" s="50">
        <f>IF($D10="yes",V$5*$E10,'uncontrolled Paving'!G10)</f>
        <v>30.35579912374271</v>
      </c>
      <c r="H10" s="50">
        <f>IF($D10="yes",V$6*$E10,'uncontrolled Paving'!H10)</f>
        <v>26.530704634531187</v>
      </c>
      <c r="I10" s="51">
        <f>IF($D10="yes",V$7*$E10,'uncontrolled Paving'!I10)</f>
        <v>50.55531287957895</v>
      </c>
      <c r="J10" s="38">
        <f t="shared" si="1"/>
        <v>0.6632676158632796</v>
      </c>
      <c r="K10" s="40">
        <f t="shared" si="2"/>
        <v>33.222735707651744</v>
      </c>
      <c r="L10" s="40">
        <f t="shared" si="3"/>
        <v>26.530704634531187</v>
      </c>
      <c r="M10" s="40">
        <f t="shared" si="4"/>
        <v>7.583296931936842</v>
      </c>
      <c r="N10" s="40"/>
    </row>
    <row r="11" spans="1:14" ht="13.5" customHeight="1">
      <c r="A11" s="9" t="s">
        <v>14</v>
      </c>
      <c r="B11" s="10">
        <v>15</v>
      </c>
      <c r="C11" s="11">
        <v>2712.475750678</v>
      </c>
      <c r="D11" s="35" t="s">
        <v>97</v>
      </c>
      <c r="E11" s="12">
        <f t="shared" si="0"/>
        <v>0.005395508278107778</v>
      </c>
      <c r="F11" s="49">
        <f>IF($D11="yes",V$4*$E11,'uncontrolled Paving'!F11)</f>
        <v>34.82692683353009</v>
      </c>
      <c r="G11" s="50">
        <f>IF($D11="yes",V$5*$E11,'uncontrolled Paving'!G11)</f>
        <v>36.40996896232691</v>
      </c>
      <c r="H11" s="50">
        <f>IF($D11="yes",V$6*$E11,'uncontrolled Paving'!H11)</f>
        <v>77.39317074117797</v>
      </c>
      <c r="I11" s="51">
        <f>IF($D11="yes",V$7*$E11,'uncontrolled Paving'!I11)</f>
        <v>38.696585370588984</v>
      </c>
      <c r="J11" s="38">
        <f t="shared" si="1"/>
        <v>34.82692683353009</v>
      </c>
      <c r="K11" s="40">
        <f t="shared" si="2"/>
        <v>36.40996896232691</v>
      </c>
      <c r="L11" s="40">
        <f t="shared" si="3"/>
        <v>77.39317074117797</v>
      </c>
      <c r="M11" s="40">
        <f t="shared" si="4"/>
        <v>38.696585370588984</v>
      </c>
      <c r="N11" s="40"/>
    </row>
    <row r="12" spans="1:14" ht="13.5" customHeight="1">
      <c r="A12" s="9" t="s">
        <v>15</v>
      </c>
      <c r="B12" s="10">
        <v>17</v>
      </c>
      <c r="C12" s="11">
        <v>7644.4287749839805</v>
      </c>
      <c r="D12" s="35" t="s">
        <v>96</v>
      </c>
      <c r="E12" s="12">
        <f t="shared" si="0"/>
        <v>0.015205879251278755</v>
      </c>
      <c r="F12" s="49">
        <f>IF($D12="yes",V$4*$E12,'uncontrolled Paving'!F12)</f>
        <v>0.7633959619311986</v>
      </c>
      <c r="G12" s="50">
        <f>IF($D12="yes",V$5*$E12,'uncontrolled Paving'!G12)</f>
        <v>34.938377689521616</v>
      </c>
      <c r="H12" s="50">
        <f>IF($D12="yes",V$6*$E12,'uncontrolled Paving'!H12)</f>
        <v>30.53583847724795</v>
      </c>
      <c r="I12" s="51">
        <f>IF($D12="yes",V$7*$E12,'uncontrolled Paving'!I12)</f>
        <v>58.187254711971754</v>
      </c>
      <c r="J12" s="38">
        <f t="shared" si="1"/>
        <v>0.7633959619311986</v>
      </c>
      <c r="K12" s="40">
        <f t="shared" si="2"/>
        <v>38.23811336019865</v>
      </c>
      <c r="L12" s="40">
        <f t="shared" si="3"/>
        <v>30.53583847724795</v>
      </c>
      <c r="M12" s="40">
        <f t="shared" si="4"/>
        <v>8.728088206795762</v>
      </c>
      <c r="N12" s="40"/>
    </row>
    <row r="13" spans="1:14" ht="13.5" customHeight="1">
      <c r="A13" s="9" t="s">
        <v>16</v>
      </c>
      <c r="B13" s="10">
        <v>19</v>
      </c>
      <c r="C13" s="11">
        <v>20059.489274957887</v>
      </c>
      <c r="D13" s="35" t="s">
        <v>97</v>
      </c>
      <c r="E13" s="12">
        <f t="shared" si="0"/>
        <v>0.039901237978107795</v>
      </c>
      <c r="F13" s="49">
        <f>IF($D13="yes",V$4*$E13,'uncontrolled Paving'!F13)</f>
        <v>257.5545109010902</v>
      </c>
      <c r="G13" s="50">
        <f>IF($D13="yes",V$5*$E13,'uncontrolled Paving'!G13)</f>
        <v>269.26153412386697</v>
      </c>
      <c r="H13" s="50">
        <f>IF($D13="yes",V$6*$E13,'uncontrolled Paving'!H13)</f>
        <v>572.3433575579783</v>
      </c>
      <c r="I13" s="51">
        <f>IF($D13="yes",V$7*$E13,'uncontrolled Paving'!I13)</f>
        <v>286.17167877898913</v>
      </c>
      <c r="J13" s="38">
        <f t="shared" si="1"/>
        <v>257.5545109010902</v>
      </c>
      <c r="K13" s="40">
        <f t="shared" si="2"/>
        <v>269.26153412386697</v>
      </c>
      <c r="L13" s="40">
        <f t="shared" si="3"/>
        <v>572.3433575579783</v>
      </c>
      <c r="M13" s="40">
        <f t="shared" si="4"/>
        <v>286.17167877898913</v>
      </c>
      <c r="N13" s="40"/>
    </row>
    <row r="14" spans="1:14" ht="13.5" customHeight="1">
      <c r="A14" s="9" t="s">
        <v>17</v>
      </c>
      <c r="B14" s="10">
        <v>21</v>
      </c>
      <c r="C14" s="11">
        <v>3601.103166048997</v>
      </c>
      <c r="D14" s="35" t="s">
        <v>97</v>
      </c>
      <c r="E14" s="12">
        <f t="shared" si="0"/>
        <v>0.007163117287917099</v>
      </c>
      <c r="F14" s="49">
        <f>IF($D14="yes",V$4*$E14,'uncontrolled Paving'!F14)</f>
        <v>46.236489470047296</v>
      </c>
      <c r="G14" s="50">
        <f>IF($D14="yes",V$5*$E14,'uncontrolled Paving'!G14)</f>
        <v>48.338148082322164</v>
      </c>
      <c r="H14" s="50">
        <f>IF($D14="yes",V$6*$E14,'uncontrolled Paving'!H14)</f>
        <v>102.74775437788287</v>
      </c>
      <c r="I14" s="51">
        <f>IF($D14="yes",V$7*$E14,'uncontrolled Paving'!I14)</f>
        <v>51.373877188941435</v>
      </c>
      <c r="J14" s="38">
        <f t="shared" si="1"/>
        <v>46.236489470047296</v>
      </c>
      <c r="K14" s="40">
        <f t="shared" si="2"/>
        <v>48.338148082322164</v>
      </c>
      <c r="L14" s="40">
        <f t="shared" si="3"/>
        <v>102.74775437788287</v>
      </c>
      <c r="M14" s="40">
        <f t="shared" si="4"/>
        <v>51.373877188941435</v>
      </c>
      <c r="N14" s="40"/>
    </row>
    <row r="15" spans="1:14" ht="13.5" customHeight="1">
      <c r="A15" s="9" t="s">
        <v>18</v>
      </c>
      <c r="B15" s="10">
        <v>23</v>
      </c>
      <c r="C15" s="11">
        <v>10384.896723015987</v>
      </c>
      <c r="D15" s="35" t="s">
        <v>97</v>
      </c>
      <c r="E15" s="12">
        <f t="shared" si="0"/>
        <v>0.020657068076026706</v>
      </c>
      <c r="F15" s="49">
        <f>IF($D15="yes",V$4*$E15,'uncontrolled Paving'!F15)</f>
        <v>133.33724301713718</v>
      </c>
      <c r="G15" s="50">
        <f>IF($D15="yes",V$5*$E15,'uncontrolled Paving'!G15)</f>
        <v>139.3980267906434</v>
      </c>
      <c r="H15" s="50">
        <f>IF($D15="yes",V$6*$E15,'uncontrolled Paving'!H15)</f>
        <v>296.30498448252706</v>
      </c>
      <c r="I15" s="51">
        <f>IF($D15="yes",V$7*$E15,'uncontrolled Paving'!I15)</f>
        <v>148.15249224126353</v>
      </c>
      <c r="J15" s="38">
        <f t="shared" si="1"/>
        <v>133.33724301713718</v>
      </c>
      <c r="K15" s="40">
        <f t="shared" si="2"/>
        <v>139.3980267906434</v>
      </c>
      <c r="L15" s="40">
        <f t="shared" si="3"/>
        <v>296.30498448252706</v>
      </c>
      <c r="M15" s="40">
        <f t="shared" si="4"/>
        <v>148.15249224126353</v>
      </c>
      <c r="N15" s="40"/>
    </row>
    <row r="16" spans="1:14" ht="13.5" customHeight="1">
      <c r="A16" s="9" t="s">
        <v>19</v>
      </c>
      <c r="B16" s="10">
        <v>25</v>
      </c>
      <c r="C16" s="11">
        <v>7752.58779903104</v>
      </c>
      <c r="D16" s="35" t="s">
        <v>96</v>
      </c>
      <c r="E16" s="12">
        <f t="shared" si="0"/>
        <v>0.015421023261119986</v>
      </c>
      <c r="F16" s="49">
        <f>IF($D16="yes",V$4*$E16,'uncontrolled Paving'!F16)</f>
        <v>0.7741970518012677</v>
      </c>
      <c r="G16" s="50">
        <f>IF($D16="yes",V$5*$E16,'uncontrolled Paving'!G16)</f>
        <v>35.4327116605637</v>
      </c>
      <c r="H16" s="50">
        <f>IF($D16="yes",V$6*$E16,'uncontrolled Paving'!H16)</f>
        <v>30.967882072050717</v>
      </c>
      <c r="I16" s="51">
        <f>IF($D16="yes",V$7*$E16,'uncontrolled Paving'!I16)</f>
        <v>59.01053096542049</v>
      </c>
      <c r="J16" s="38">
        <f t="shared" si="1"/>
        <v>0.7741970518012677</v>
      </c>
      <c r="K16" s="40">
        <f t="shared" si="2"/>
        <v>38.77913442850583</v>
      </c>
      <c r="L16" s="40">
        <f t="shared" si="3"/>
        <v>30.967882072050717</v>
      </c>
      <c r="M16" s="40">
        <f t="shared" si="4"/>
        <v>8.851579644813073</v>
      </c>
      <c r="N16" s="40"/>
    </row>
    <row r="17" spans="1:14" ht="13.5" customHeight="1">
      <c r="A17" s="9" t="s">
        <v>20</v>
      </c>
      <c r="B17" s="10">
        <v>27</v>
      </c>
      <c r="C17" s="11">
        <v>8529.53127855996</v>
      </c>
      <c r="D17" s="35" t="s">
        <v>96</v>
      </c>
      <c r="E17" s="12">
        <f t="shared" si="0"/>
        <v>0.01696647669950458</v>
      </c>
      <c r="F17" s="49">
        <f>IF($D17="yes",V$4*$E17,'uncontrolled Paving'!F17)</f>
        <v>0.8517849962219279</v>
      </c>
      <c r="G17" s="50">
        <f>IF($D17="yes",V$5*$E17,'uncontrolled Paving'!G17)</f>
        <v>38.9836826395888</v>
      </c>
      <c r="H17" s="50">
        <f>IF($D17="yes",V$6*$E17,'uncontrolled Paving'!H17)</f>
        <v>34.07139984887712</v>
      </c>
      <c r="I17" s="51">
        <f>IF($D17="yes",V$7*$E17,'uncontrolled Paving'!I17)</f>
        <v>64.92440752452933</v>
      </c>
      <c r="J17" s="38">
        <f t="shared" si="1"/>
        <v>0.8517849962219279</v>
      </c>
      <c r="K17" s="40">
        <f t="shared" si="2"/>
        <v>42.665474888883296</v>
      </c>
      <c r="L17" s="40">
        <f t="shared" si="3"/>
        <v>34.07139984887712</v>
      </c>
      <c r="M17" s="40">
        <f t="shared" si="4"/>
        <v>9.738661128679398</v>
      </c>
      <c r="N17" s="40"/>
    </row>
    <row r="18" spans="1:14" ht="13.5" customHeight="1">
      <c r="A18" s="9" t="s">
        <v>21</v>
      </c>
      <c r="B18" s="10">
        <v>29</v>
      </c>
      <c r="C18" s="11">
        <v>36532.05878227514</v>
      </c>
      <c r="D18" s="35" t="s">
        <v>96</v>
      </c>
      <c r="E18" s="12">
        <f t="shared" si="0"/>
        <v>0.07266757150799112</v>
      </c>
      <c r="F18" s="49">
        <f>IF($D18="yes",V$4*$E18,'uncontrolled Paving'!F18)</f>
        <v>3.6482027599871865</v>
      </c>
      <c r="G18" s="50">
        <f>IF($D18="yes",V$5*$E18,'uncontrolled Paving'!G18)</f>
        <v>166.96746154373173</v>
      </c>
      <c r="H18" s="50">
        <f>IF($D18="yes",V$6*$E18,'uncontrolled Paving'!H18)</f>
        <v>145.92811039948748</v>
      </c>
      <c r="I18" s="51">
        <f>IF($D18="yes",V$7*$E18,'uncontrolled Paving'!I18)</f>
        <v>278.07181832515965</v>
      </c>
      <c r="J18" s="38">
        <f t="shared" si="1"/>
        <v>3.6482027599871865</v>
      </c>
      <c r="K18" s="40">
        <f t="shared" si="2"/>
        <v>182.73661068952862</v>
      </c>
      <c r="L18" s="40">
        <f t="shared" si="3"/>
        <v>145.92811039948748</v>
      </c>
      <c r="M18" s="40">
        <f t="shared" si="4"/>
        <v>41.71077274877395</v>
      </c>
      <c r="N18" s="40"/>
    </row>
    <row r="19" spans="1:14" ht="13.5" customHeight="1">
      <c r="A19" s="9" t="s">
        <v>22</v>
      </c>
      <c r="B19" s="10">
        <v>31</v>
      </c>
      <c r="C19" s="11">
        <v>5491.714724366004</v>
      </c>
      <c r="D19" s="35" t="s">
        <v>97</v>
      </c>
      <c r="E19" s="12">
        <f t="shared" si="0"/>
        <v>0.0109238183047044</v>
      </c>
      <c r="F19" s="49">
        <f>IF($D19="yes",V$4*$E19,'uncontrolled Paving'!F19)</f>
        <v>70.51106239320596</v>
      </c>
      <c r="G19" s="50">
        <f>IF($D19="yes",V$5*$E19,'uncontrolled Paving'!G19)</f>
        <v>73.71611068380622</v>
      </c>
      <c r="H19" s="50">
        <f>IF($D19="yes",V$6*$E19,'uncontrolled Paving'!H19)</f>
        <v>156.69124976267992</v>
      </c>
      <c r="I19" s="51">
        <f>IF($D19="yes",V$7*$E19,'uncontrolled Paving'!I19)</f>
        <v>78.34562488133996</v>
      </c>
      <c r="J19" s="38">
        <f t="shared" si="1"/>
        <v>70.51106239320596</v>
      </c>
      <c r="K19" s="40">
        <f t="shared" si="2"/>
        <v>73.71611068380622</v>
      </c>
      <c r="L19" s="40">
        <f t="shared" si="3"/>
        <v>156.69124976267992</v>
      </c>
      <c r="M19" s="40">
        <f t="shared" si="4"/>
        <v>78.34562488133996</v>
      </c>
      <c r="N19" s="40"/>
    </row>
    <row r="20" spans="1:14" ht="13.5" customHeight="1">
      <c r="A20" s="9" t="s">
        <v>23</v>
      </c>
      <c r="B20" s="10">
        <v>33</v>
      </c>
      <c r="C20" s="11">
        <v>2677.3898973750015</v>
      </c>
      <c r="D20" s="35" t="s">
        <v>97</v>
      </c>
      <c r="E20" s="12">
        <f t="shared" si="0"/>
        <v>0.005325717419371627</v>
      </c>
      <c r="F20" s="49">
        <f>IF($D20="yes",V$4*$E20,'uncontrolled Paving'!F20)</f>
        <v>34.376440798559976</v>
      </c>
      <c r="G20" s="50">
        <f>IF($D20="yes",V$5*$E20,'uncontrolled Paving'!G20)</f>
        <v>35.93900628940361</v>
      </c>
      <c r="H20" s="50">
        <f>IF($D20="yes",V$6*$E20,'uncontrolled Paving'!H20)</f>
        <v>76.39209066346662</v>
      </c>
      <c r="I20" s="51">
        <f>IF($D20="yes",V$7*$E20,'uncontrolled Paving'!I20)</f>
        <v>38.19604533173331</v>
      </c>
      <c r="J20" s="38">
        <f t="shared" si="1"/>
        <v>34.376440798559976</v>
      </c>
      <c r="K20" s="40">
        <f t="shared" si="2"/>
        <v>35.93900628940361</v>
      </c>
      <c r="L20" s="40">
        <f t="shared" si="3"/>
        <v>76.39209066346662</v>
      </c>
      <c r="M20" s="40">
        <f t="shared" si="4"/>
        <v>38.19604533173331</v>
      </c>
      <c r="N20" s="40"/>
    </row>
    <row r="21" spans="1:14" ht="13.5" customHeight="1">
      <c r="A21" s="9" t="s">
        <v>24</v>
      </c>
      <c r="B21" s="10">
        <v>35</v>
      </c>
      <c r="C21" s="11">
        <v>10686.013660164046</v>
      </c>
      <c r="D21" s="35" t="s">
        <v>97</v>
      </c>
      <c r="E21" s="12">
        <f t="shared" si="0"/>
        <v>0.021256033403792205</v>
      </c>
      <c r="F21" s="49">
        <f>IF($D21="yes",V$4*$E21,'uncontrolled Paving'!F21)</f>
        <v>137.20344441479793</v>
      </c>
      <c r="G21" s="50">
        <f>IF($D21="yes",V$5*$E21,'uncontrolled Paving'!G21)</f>
        <v>143.43996461547053</v>
      </c>
      <c r="H21" s="50">
        <f>IF($D21="yes",V$6*$E21,'uncontrolled Paving'!H21)</f>
        <v>304.8965431439954</v>
      </c>
      <c r="I21" s="51">
        <f>IF($D21="yes",V$7*$E21,'uncontrolled Paving'!I21)</f>
        <v>152.4482715719977</v>
      </c>
      <c r="J21" s="38">
        <f t="shared" si="1"/>
        <v>137.20344441479793</v>
      </c>
      <c r="K21" s="40">
        <f t="shared" si="2"/>
        <v>143.43996461547053</v>
      </c>
      <c r="L21" s="40">
        <f t="shared" si="3"/>
        <v>304.8965431439954</v>
      </c>
      <c r="M21" s="40">
        <f t="shared" si="4"/>
        <v>152.4482715719977</v>
      </c>
      <c r="N21" s="40"/>
    </row>
    <row r="22" spans="1:14" ht="13.5" customHeight="1">
      <c r="A22" s="9" t="s">
        <v>25</v>
      </c>
      <c r="B22" s="10">
        <v>37</v>
      </c>
      <c r="C22" s="11">
        <v>42237.679544942046</v>
      </c>
      <c r="D22" s="35" t="s">
        <v>96</v>
      </c>
      <c r="E22" s="12">
        <f t="shared" si="0"/>
        <v>0.08401687999453449</v>
      </c>
      <c r="F22" s="49">
        <f>IF($D22="yes",V$4*$E22,'uncontrolled Paving'!F22)</f>
        <v>4.217983443245609</v>
      </c>
      <c r="G22" s="50">
        <f>IF($D22="yes",V$5*$E22,'uncontrolled Paving'!G22)</f>
        <v>193.04463997354193</v>
      </c>
      <c r="H22" s="50">
        <f>IF($D22="yes",V$6*$E22,'uncontrolled Paving'!H22)</f>
        <v>168.7193377298244</v>
      </c>
      <c r="I22" s="51">
        <f>IF($D22="yes",V$7*$E22,'uncontrolled Paving'!I22)</f>
        <v>321.5014084723855</v>
      </c>
      <c r="J22" s="38">
        <f t="shared" si="1"/>
        <v>4.217983443245609</v>
      </c>
      <c r="K22" s="40">
        <f t="shared" si="2"/>
        <v>211.2766337488209</v>
      </c>
      <c r="L22" s="40">
        <f t="shared" si="3"/>
        <v>168.7193377298244</v>
      </c>
      <c r="M22" s="40">
        <f t="shared" si="4"/>
        <v>48.22521127085782</v>
      </c>
      <c r="N22" s="40"/>
    </row>
    <row r="23" spans="1:14" ht="13.5" customHeight="1">
      <c r="A23" s="9" t="s">
        <v>26</v>
      </c>
      <c r="B23" s="10">
        <v>39</v>
      </c>
      <c r="C23" s="11">
        <v>6516.970142989992</v>
      </c>
      <c r="D23" s="35" t="s">
        <v>97</v>
      </c>
      <c r="E23" s="12">
        <f t="shared" si="0"/>
        <v>0.012963200259355198</v>
      </c>
      <c r="F23" s="49">
        <f>IF($D23="yes",V$4*$E23,'uncontrolled Paving'!F23)</f>
        <v>83.67486503408594</v>
      </c>
      <c r="G23" s="50">
        <f>IF($D23="yes",V$5*$E23,'uncontrolled Paving'!G23)</f>
        <v>87.47826799018074</v>
      </c>
      <c r="H23" s="50">
        <f>IF($D23="yes",V$6*$E23,'uncontrolled Paving'!H23)</f>
        <v>185.94414452019097</v>
      </c>
      <c r="I23" s="51">
        <f>IF($D23="yes",V$7*$E23,'uncontrolled Paving'!I23)</f>
        <v>92.97207226009549</v>
      </c>
      <c r="J23" s="38">
        <f t="shared" si="1"/>
        <v>83.67486503408594</v>
      </c>
      <c r="K23" s="40">
        <f t="shared" si="2"/>
        <v>87.47826799018074</v>
      </c>
      <c r="L23" s="40">
        <f t="shared" si="3"/>
        <v>185.94414452019097</v>
      </c>
      <c r="M23" s="40">
        <f t="shared" si="4"/>
        <v>92.97207226009549</v>
      </c>
      <c r="N23" s="40"/>
    </row>
    <row r="24" spans="1:14" ht="13.5" customHeight="1">
      <c r="A24" s="9" t="s">
        <v>27</v>
      </c>
      <c r="B24" s="10">
        <v>41</v>
      </c>
      <c r="C24" s="11">
        <v>3269.243084643985</v>
      </c>
      <c r="D24" s="35" t="s">
        <v>96</v>
      </c>
      <c r="E24" s="12">
        <f t="shared" si="0"/>
        <v>0.006502999380523198</v>
      </c>
      <c r="F24" s="49">
        <f>IF($D24="yes",V$4*$E24,'uncontrolled Paving'!F24)</f>
        <v>0.32647658089978665</v>
      </c>
      <c r="G24" s="50">
        <f>IF($D24="yes",V$5*$E24,'uncontrolled Paving'!G24)</f>
        <v>14.94186851788512</v>
      </c>
      <c r="H24" s="50">
        <f>IF($D24="yes",V$6*$E24,'uncontrolled Paving'!H24)</f>
        <v>13.059063235991466</v>
      </c>
      <c r="I24" s="51">
        <f>IF($D24="yes",V$7*$E24,'uncontrolled Paving'!I24)</f>
        <v>24.88456439074226</v>
      </c>
      <c r="J24" s="38">
        <f t="shared" si="1"/>
        <v>0.32647658089978665</v>
      </c>
      <c r="K24" s="40">
        <f t="shared" si="2"/>
        <v>16.353044989018713</v>
      </c>
      <c r="L24" s="40">
        <f t="shared" si="3"/>
        <v>13.059063235991466</v>
      </c>
      <c r="M24" s="40">
        <f t="shared" si="4"/>
        <v>3.7326846586113387</v>
      </c>
      <c r="N24" s="40"/>
    </row>
    <row r="25" spans="1:14" ht="13.5" customHeight="1">
      <c r="A25" s="9" t="s">
        <v>28</v>
      </c>
      <c r="B25" s="10">
        <v>43</v>
      </c>
      <c r="C25" s="11">
        <v>3116.352229188995</v>
      </c>
      <c r="D25" s="35" t="s">
        <v>96</v>
      </c>
      <c r="E25" s="12">
        <f t="shared" si="0"/>
        <v>0.006198877260335326</v>
      </c>
      <c r="F25" s="49">
        <f>IF($D25="yes",V$4*$E25,'uncontrolled Paving'!F25)</f>
        <v>0.31120843397787473</v>
      </c>
      <c r="G25" s="50">
        <f>IF($D25="yes",V$5*$E25,'uncontrolled Paving'!G25)</f>
        <v>14.2430905437033</v>
      </c>
      <c r="H25" s="50">
        <f>IF($D25="yes",V$6*$E25,'uncontrolled Paving'!H25)</f>
        <v>12.44833735911499</v>
      </c>
      <c r="I25" s="51">
        <f>IF($D25="yes",V$7*$E25,'uncontrolled Paving'!I25)</f>
        <v>23.720801942120392</v>
      </c>
      <c r="J25" s="38">
        <f t="shared" si="1"/>
        <v>0.31120843397787473</v>
      </c>
      <c r="K25" s="40">
        <f t="shared" si="2"/>
        <v>15.588271317275279</v>
      </c>
      <c r="L25" s="40">
        <f t="shared" si="3"/>
        <v>12.44833735911499</v>
      </c>
      <c r="M25" s="40">
        <f t="shared" si="4"/>
        <v>3.5581202913180587</v>
      </c>
      <c r="N25" s="40"/>
    </row>
    <row r="26" spans="1:14" ht="13.5" customHeight="1">
      <c r="A26" s="9" t="s">
        <v>29</v>
      </c>
      <c r="B26" s="10">
        <v>45</v>
      </c>
      <c r="C26" s="11">
        <v>11099.562173624938</v>
      </c>
      <c r="D26" s="35" t="s">
        <v>97</v>
      </c>
      <c r="E26" s="12">
        <f t="shared" si="0"/>
        <v>0.022078641468479855</v>
      </c>
      <c r="F26" s="49">
        <f>IF($D26="yes",V$4*$E26,'uncontrolled Paving'!F26)</f>
        <v>142.51321495074376</v>
      </c>
      <c r="G26" s="50">
        <f>IF($D26="yes",V$5*$E26,'uncontrolled Paving'!G26)</f>
        <v>148.99108835759574</v>
      </c>
      <c r="H26" s="50">
        <f>IF($D26="yes",V$6*$E26,'uncontrolled Paving'!H26)</f>
        <v>316.696033223875</v>
      </c>
      <c r="I26" s="51">
        <f>IF($D26="yes",V$7*$E26,'uncontrolled Paving'!I26)</f>
        <v>158.3480166119375</v>
      </c>
      <c r="J26" s="38">
        <f t="shared" si="1"/>
        <v>142.51321495074376</v>
      </c>
      <c r="K26" s="40">
        <f t="shared" si="2"/>
        <v>148.99108835759574</v>
      </c>
      <c r="L26" s="40">
        <f t="shared" si="3"/>
        <v>316.696033223875</v>
      </c>
      <c r="M26" s="40">
        <f t="shared" si="4"/>
        <v>158.3480166119375</v>
      </c>
      <c r="N26" s="40"/>
    </row>
    <row r="27" spans="1:14" ht="13.5" customHeight="1">
      <c r="A27" s="9" t="s">
        <v>30</v>
      </c>
      <c r="B27" s="10">
        <v>47</v>
      </c>
      <c r="C27" s="11">
        <v>7497.463578501019</v>
      </c>
      <c r="D27" s="35" t="s">
        <v>97</v>
      </c>
      <c r="E27" s="12">
        <f t="shared" si="0"/>
        <v>0.014913544127538257</v>
      </c>
      <c r="F27" s="49">
        <f>IF($D27="yes",V$4*$E27,'uncontrolled Paving'!F27)</f>
        <v>96.26394463443394</v>
      </c>
      <c r="G27" s="50">
        <f>IF($D27="yes",V$5*$E27,'uncontrolled Paving'!G27)</f>
        <v>100.63957848145365</v>
      </c>
      <c r="H27" s="50">
        <f>IF($D27="yes",V$6*$E27,'uncontrolled Paving'!H27)</f>
        <v>213.91987696540875</v>
      </c>
      <c r="I27" s="51">
        <f>IF($D27="yes",V$7*$E27,'uncontrolled Paving'!I27)</f>
        <v>106.95993848270437</v>
      </c>
      <c r="J27" s="38">
        <f t="shared" si="1"/>
        <v>96.26394463443394</v>
      </c>
      <c r="K27" s="40">
        <f t="shared" si="2"/>
        <v>100.63957848145365</v>
      </c>
      <c r="L27" s="40">
        <f t="shared" si="3"/>
        <v>213.91987696540875</v>
      </c>
      <c r="M27" s="40">
        <f t="shared" si="4"/>
        <v>106.95993848270437</v>
      </c>
      <c r="N27" s="40"/>
    </row>
    <row r="28" spans="1:14" ht="13.5" customHeight="1">
      <c r="A28" s="9" t="s">
        <v>31</v>
      </c>
      <c r="B28" s="10">
        <v>49</v>
      </c>
      <c r="C28" s="11">
        <v>9391.842398240087</v>
      </c>
      <c r="D28" s="35" t="s">
        <v>97</v>
      </c>
      <c r="E28" s="12">
        <f t="shared" si="0"/>
        <v>0.018681738774520576</v>
      </c>
      <c r="F28" s="49">
        <f>IF($D28="yes",V$4*$E28,'uncontrolled Paving'!F28)</f>
        <v>120.58688744177542</v>
      </c>
      <c r="G28" s="50">
        <f>IF($D28="yes",V$5*$E28,'uncontrolled Paving'!G28)</f>
        <v>126.06810959821973</v>
      </c>
      <c r="H28" s="50">
        <f>IF($D28="yes",V$6*$E28,'uncontrolled Paving'!H28)</f>
        <v>267.97086098172315</v>
      </c>
      <c r="I28" s="51">
        <f>IF($D28="yes",V$7*$E28,'uncontrolled Paving'!I28)</f>
        <v>133.98543049086157</v>
      </c>
      <c r="J28" s="38">
        <f t="shared" si="1"/>
        <v>120.58688744177542</v>
      </c>
      <c r="K28" s="40">
        <f t="shared" si="2"/>
        <v>126.06810959821973</v>
      </c>
      <c r="L28" s="40">
        <f t="shared" si="3"/>
        <v>267.97086098172315</v>
      </c>
      <c r="M28" s="40">
        <f t="shared" si="4"/>
        <v>133.98543049086157</v>
      </c>
      <c r="N28" s="40"/>
    </row>
    <row r="29" spans="1:14" ht="13.5" customHeight="1">
      <c r="A29" s="9" t="s">
        <v>32</v>
      </c>
      <c r="B29" s="10">
        <v>51</v>
      </c>
      <c r="C29" s="11">
        <v>3883.786637032998</v>
      </c>
      <c r="D29" s="35" t="s">
        <v>96</v>
      </c>
      <c r="E29" s="12">
        <f t="shared" si="0"/>
        <v>0.007725415773865657</v>
      </c>
      <c r="F29" s="49">
        <f>IF($D29="yes",V$4*$E29,'uncontrolled Paving'!F29)</f>
        <v>0.38784677351115143</v>
      </c>
      <c r="G29" s="50">
        <f>IF($D29="yes",V$5*$E29,'uncontrolled Paving'!G29)</f>
        <v>17.750600912683662</v>
      </c>
      <c r="H29" s="50">
        <f>IF($D29="yes",V$6*$E29,'uncontrolled Paving'!H29)</f>
        <v>15.51387094044606</v>
      </c>
      <c r="I29" s="51">
        <f>IF($D29="yes",V$7*$E29,'uncontrolled Paving'!I29)</f>
        <v>29.56229810597782</v>
      </c>
      <c r="J29" s="38">
        <f t="shared" si="1"/>
        <v>0.38784677351115143</v>
      </c>
      <c r="K29" s="40">
        <f t="shared" si="2"/>
        <v>19.42704655443712</v>
      </c>
      <c r="L29" s="40">
        <f t="shared" si="3"/>
        <v>15.51387094044606</v>
      </c>
      <c r="M29" s="40">
        <f t="shared" si="4"/>
        <v>4.434344715896673</v>
      </c>
      <c r="N29" s="40"/>
    </row>
    <row r="30" spans="1:14" ht="13.5" customHeight="1">
      <c r="A30" s="9" t="s">
        <v>33</v>
      </c>
      <c r="B30" s="10">
        <v>53</v>
      </c>
      <c r="C30" s="11">
        <v>11912.921503673972</v>
      </c>
      <c r="D30" s="35" t="s">
        <v>97</v>
      </c>
      <c r="E30" s="12">
        <f t="shared" si="0"/>
        <v>0.02369653132325877</v>
      </c>
      <c r="F30" s="49">
        <f>IF($D30="yes",V$4*$E30,'uncontrolled Paving'!F30)</f>
        <v>152.95637038537072</v>
      </c>
      <c r="G30" s="50">
        <f>IF($D30="yes",V$5*$E30,'uncontrolled Paving'!G30)</f>
        <v>159.9089326756148</v>
      </c>
      <c r="H30" s="50">
        <f>IF($D30="yes",V$6*$E30,'uncontrolled Paving'!H30)</f>
        <v>339.9030453008238</v>
      </c>
      <c r="I30" s="51">
        <f>IF($D30="yes",V$7*$E30,'uncontrolled Paving'!I30)</f>
        <v>169.9515226504119</v>
      </c>
      <c r="J30" s="38">
        <f t="shared" si="1"/>
        <v>152.95637038537072</v>
      </c>
      <c r="K30" s="40">
        <f t="shared" si="2"/>
        <v>159.9089326756148</v>
      </c>
      <c r="L30" s="40">
        <f t="shared" si="3"/>
        <v>339.9030453008238</v>
      </c>
      <c r="M30" s="40">
        <f t="shared" si="4"/>
        <v>169.9515226504119</v>
      </c>
      <c r="N30" s="40"/>
    </row>
    <row r="31" spans="1:14" ht="13.5" customHeight="1">
      <c r="A31" s="9" t="s">
        <v>34</v>
      </c>
      <c r="B31" s="10">
        <v>55</v>
      </c>
      <c r="C31" s="11">
        <v>2337.693308362997</v>
      </c>
      <c r="D31" s="35" t="s">
        <v>96</v>
      </c>
      <c r="E31" s="12">
        <f t="shared" si="0"/>
        <v>0.00465001156002851</v>
      </c>
      <c r="F31" s="49">
        <f>IF($D31="yes",V$4*$E31,'uncontrolled Paving'!F31)</f>
        <v>0.2334491803596713</v>
      </c>
      <c r="G31" s="50">
        <f>IF($D31="yes",V$5*$E31,'uncontrolled Paving'!G31)</f>
        <v>10.684279248847455</v>
      </c>
      <c r="H31" s="50">
        <f>IF($D31="yes",V$6*$E31,'uncontrolled Paving'!H31)</f>
        <v>9.337967214386854</v>
      </c>
      <c r="I31" s="51">
        <f>IF($D31="yes",V$7*$E31,'uncontrolled Paving'!I31)</f>
        <v>17.793867923437446</v>
      </c>
      <c r="J31" s="38">
        <f t="shared" si="1"/>
        <v>0.2334491803596713</v>
      </c>
      <c r="K31" s="40">
        <f t="shared" si="2"/>
        <v>11.693350066794158</v>
      </c>
      <c r="L31" s="40">
        <f t="shared" si="3"/>
        <v>9.337967214386854</v>
      </c>
      <c r="M31" s="40">
        <f t="shared" si="4"/>
        <v>2.669080188515617</v>
      </c>
      <c r="N31" s="40"/>
    </row>
    <row r="32" spans="1:14" ht="13.5" customHeight="1">
      <c r="A32" s="9" t="s">
        <v>35</v>
      </c>
      <c r="B32" s="10">
        <v>57</v>
      </c>
      <c r="C32" s="11">
        <v>4472.794605349971</v>
      </c>
      <c r="D32" s="35" t="s">
        <v>97</v>
      </c>
      <c r="E32" s="12">
        <f t="shared" si="0"/>
        <v>0.008897038181229597</v>
      </c>
      <c r="F32" s="49">
        <f>IF($D32="yes",V$4*$E32,'uncontrolled Paving'!F32)</f>
        <v>57.4286020522008</v>
      </c>
      <c r="G32" s="50">
        <f>IF($D32="yes",V$5*$E32,'uncontrolled Paving'!G32)</f>
        <v>60.03899305457355</v>
      </c>
      <c r="H32" s="50">
        <f>IF($D32="yes",V$6*$E32,'uncontrolled Paving'!H32)</f>
        <v>127.61911567155734</v>
      </c>
      <c r="I32" s="51">
        <f>IF($D32="yes",V$7*$E32,'uncontrolled Paving'!I32)</f>
        <v>63.80955783577867</v>
      </c>
      <c r="J32" s="38">
        <f t="shared" si="1"/>
        <v>57.4286020522008</v>
      </c>
      <c r="K32" s="40">
        <f t="shared" si="2"/>
        <v>60.03899305457355</v>
      </c>
      <c r="L32" s="40">
        <f t="shared" si="3"/>
        <v>127.61911567155734</v>
      </c>
      <c r="M32" s="40">
        <f t="shared" si="4"/>
        <v>63.80955783577867</v>
      </c>
      <c r="N32" s="40"/>
    </row>
    <row r="33" spans="1:14" ht="13.5" customHeight="1">
      <c r="A33" s="9" t="s">
        <v>36</v>
      </c>
      <c r="B33" s="10">
        <v>59</v>
      </c>
      <c r="C33" s="11">
        <v>11334.014925557956</v>
      </c>
      <c r="D33" s="35" t="s">
        <v>96</v>
      </c>
      <c r="E33" s="12">
        <f t="shared" si="0"/>
        <v>0.022545002048316765</v>
      </c>
      <c r="F33" s="49">
        <f>IF($D33="yes",V$4*$E33,'uncontrolled Paving'!F33)</f>
        <v>1.1318492828336948</v>
      </c>
      <c r="G33" s="50">
        <f>IF($D33="yes",V$5*$E33,'uncontrolled Paving'!G33)</f>
        <v>51.801397575144385</v>
      </c>
      <c r="H33" s="50">
        <f>IF($D33="yes",V$6*$E33,'uncontrolled Paving'!H33)</f>
        <v>45.2739713133478</v>
      </c>
      <c r="I33" s="51">
        <f>IF($D33="yes",V$7*$E33,'uncontrolled Paving'!I33)</f>
        <v>86.27135300689783</v>
      </c>
      <c r="J33" s="38">
        <f t="shared" si="1"/>
        <v>1.1318492828336948</v>
      </c>
      <c r="K33" s="40">
        <f t="shared" si="2"/>
        <v>56.69375179057469</v>
      </c>
      <c r="L33" s="40">
        <f t="shared" si="3"/>
        <v>45.2739713133478</v>
      </c>
      <c r="M33" s="40">
        <f t="shared" si="4"/>
        <v>12.940702951034673</v>
      </c>
      <c r="N33" s="40"/>
    </row>
    <row r="34" spans="1:14" ht="13.5" customHeight="1">
      <c r="A34" s="9" t="s">
        <v>37</v>
      </c>
      <c r="B34" s="10">
        <v>61</v>
      </c>
      <c r="C34" s="11">
        <v>6202.63850411504</v>
      </c>
      <c r="D34" s="35" t="s">
        <v>96</v>
      </c>
      <c r="E34" s="12">
        <f t="shared" si="0"/>
        <v>0.012337948970307886</v>
      </c>
      <c r="F34" s="49">
        <f>IF($D34="yes",V$4*$E34,'uncontrolled Paving'!F34)</f>
        <v>0.619414390105337</v>
      </c>
      <c r="G34" s="50">
        <f>IF($D34="yes",V$5*$E34,'uncontrolled Paving'!G34)</f>
        <v>28.34876654715051</v>
      </c>
      <c r="H34" s="50">
        <f>IF($D34="yes",V$6*$E34,'uncontrolled Paving'!H34)</f>
        <v>24.776575604213487</v>
      </c>
      <c r="I34" s="51">
        <f>IF($D34="yes",V$7*$E34,'uncontrolled Paving'!I34)</f>
        <v>47.21275024581305</v>
      </c>
      <c r="J34" s="38">
        <f t="shared" si="1"/>
        <v>0.619414390105337</v>
      </c>
      <c r="K34" s="40">
        <f t="shared" si="2"/>
        <v>31.026150054381393</v>
      </c>
      <c r="L34" s="40">
        <f t="shared" si="3"/>
        <v>24.776575604213487</v>
      </c>
      <c r="M34" s="40">
        <f t="shared" si="4"/>
        <v>7.081912536871957</v>
      </c>
      <c r="N34" s="40"/>
    </row>
    <row r="35" spans="1:14" ht="13.5" customHeight="1">
      <c r="A35" s="9" t="s">
        <v>38</v>
      </c>
      <c r="B35" s="10">
        <v>63</v>
      </c>
      <c r="C35" s="11">
        <v>8207.821499350972</v>
      </c>
      <c r="D35" s="35" t="s">
        <v>97</v>
      </c>
      <c r="E35" s="12">
        <f t="shared" si="0"/>
        <v>0.016326549217595684</v>
      </c>
      <c r="F35" s="49">
        <f>IF($D35="yes",V$4*$E35,'uncontrolled Paving'!F35)</f>
        <v>105.38460988973662</v>
      </c>
      <c r="G35" s="50">
        <f>IF($D35="yes",V$5*$E35,'uncontrolled Paving'!G35)</f>
        <v>110.17481943017917</v>
      </c>
      <c r="H35" s="50">
        <f>IF($D35="yes",V$6*$E35,'uncontrolled Paving'!H35)</f>
        <v>234.18802197719248</v>
      </c>
      <c r="I35" s="51">
        <f>IF($D35="yes",V$7*$E35,'uncontrolled Paving'!I35)</f>
        <v>117.09401098859624</v>
      </c>
      <c r="J35" s="38">
        <f t="shared" si="1"/>
        <v>105.38460988973662</v>
      </c>
      <c r="K35" s="40">
        <f t="shared" si="2"/>
        <v>110.17481943017917</v>
      </c>
      <c r="L35" s="40">
        <f t="shared" si="3"/>
        <v>234.18802197719248</v>
      </c>
      <c r="M35" s="40">
        <f t="shared" si="4"/>
        <v>117.09401098859624</v>
      </c>
      <c r="N35" s="40"/>
    </row>
    <row r="36" spans="1:14" ht="13.5" customHeight="1">
      <c r="A36" s="9" t="s">
        <v>39</v>
      </c>
      <c r="B36" s="10">
        <v>65</v>
      </c>
      <c r="C36" s="11">
        <v>20810.943410831704</v>
      </c>
      <c r="D36" s="35" t="s">
        <v>96</v>
      </c>
      <c r="E36" s="12">
        <f aca="true" t="shared" si="5" ref="E36:E61">C36/$C$63</f>
        <v>0.04139598940941997</v>
      </c>
      <c r="F36" s="49">
        <f>IF($D36="yes",V$4*$E36,'uncontrolled Paving'!F36)</f>
        <v>2.0782442523105202</v>
      </c>
      <c r="G36" s="50">
        <f>IF($D36="yes",V$5*$E36,'uncontrolled Paving'!G36)</f>
        <v>95.1150991611434</v>
      </c>
      <c r="H36" s="50">
        <f>IF($D36="yes",V$6*$E36,'uncontrolled Paving'!H36)</f>
        <v>83.12977009242083</v>
      </c>
      <c r="I36" s="51">
        <f>IF($D36="yes",V$7*$E36,'uncontrolled Paving'!I36)</f>
        <v>158.40708320878198</v>
      </c>
      <c r="J36" s="38">
        <f t="shared" si="1"/>
        <v>2.0782442523105202</v>
      </c>
      <c r="K36" s="40">
        <f t="shared" si="2"/>
        <v>104.09819185969583</v>
      </c>
      <c r="L36" s="40">
        <f t="shared" si="3"/>
        <v>83.12977009242083</v>
      </c>
      <c r="M36" s="40">
        <f t="shared" si="4"/>
        <v>23.761062481317296</v>
      </c>
      <c r="N36" s="40"/>
    </row>
    <row r="37" spans="1:14" ht="13.5" customHeight="1">
      <c r="A37" s="9" t="s">
        <v>40</v>
      </c>
      <c r="B37" s="10">
        <v>67</v>
      </c>
      <c r="C37" s="11">
        <v>6762.746530697946</v>
      </c>
      <c r="D37" s="35" t="s">
        <v>96</v>
      </c>
      <c r="E37" s="12">
        <f t="shared" si="5"/>
        <v>0.013452085195602176</v>
      </c>
      <c r="F37" s="49">
        <f>IF($D37="yes",V$4*$E37,'uncontrolled Paving'!F37)</f>
        <v>0.6753484851600117</v>
      </c>
      <c r="G37" s="50">
        <f>IF($D37="yes",V$5*$E37,'uncontrolled Paving'!G37)</f>
        <v>30.908704817976666</v>
      </c>
      <c r="H37" s="50">
        <f>IF($D37="yes",V$6*$E37,'uncontrolled Paving'!H37)</f>
        <v>27.01393940640047</v>
      </c>
      <c r="I37" s="51">
        <f>IF($D37="yes",V$7*$E37,'uncontrolled Paving'!I37)</f>
        <v>51.47613595694066</v>
      </c>
      <c r="J37" s="38">
        <f t="shared" si="1"/>
        <v>0.6753484851600117</v>
      </c>
      <c r="K37" s="40">
        <f t="shared" si="2"/>
        <v>33.82786027300779</v>
      </c>
      <c r="L37" s="40">
        <f t="shared" si="3"/>
        <v>27.01393940640047</v>
      </c>
      <c r="M37" s="40">
        <f t="shared" si="4"/>
        <v>7.7214203935410985</v>
      </c>
      <c r="N37" s="40"/>
    </row>
    <row r="38" spans="1:14" ht="13.5" customHeight="1">
      <c r="A38" s="9" t="s">
        <v>41</v>
      </c>
      <c r="B38" s="10">
        <v>69</v>
      </c>
      <c r="C38" s="11">
        <v>3169.5835600499986</v>
      </c>
      <c r="D38" s="35" t="s">
        <v>97</v>
      </c>
      <c r="E38" s="12">
        <f t="shared" si="5"/>
        <v>0.006304762109718201</v>
      </c>
      <c r="F38" s="49">
        <f>IF($D38="yes",V$4*$E38,'uncontrolled Paving'!F38)</f>
        <v>40.69597846580904</v>
      </c>
      <c r="G38" s="50">
        <f>IF($D38="yes",V$5*$E38,'uncontrolled Paving'!G38)</f>
        <v>42.54579566880036</v>
      </c>
      <c r="H38" s="50">
        <f>IF($D38="yes",V$6*$E38,'uncontrolled Paving'!H38)</f>
        <v>90.43550770179787</v>
      </c>
      <c r="I38" s="51">
        <f>IF($D38="yes",V$7*$E38,'uncontrolled Paving'!I38)</f>
        <v>45.21775385089894</v>
      </c>
      <c r="J38" s="38">
        <f t="shared" si="1"/>
        <v>40.69597846580904</v>
      </c>
      <c r="K38" s="40">
        <f t="shared" si="2"/>
        <v>42.54579566880036</v>
      </c>
      <c r="L38" s="40">
        <f t="shared" si="3"/>
        <v>90.43550770179787</v>
      </c>
      <c r="M38" s="40">
        <f t="shared" si="4"/>
        <v>45.21775385089894</v>
      </c>
      <c r="N38" s="40"/>
    </row>
    <row r="39" spans="1:14" ht="13.5" customHeight="1">
      <c r="A39" s="9" t="s">
        <v>42</v>
      </c>
      <c r="B39" s="10">
        <v>71</v>
      </c>
      <c r="C39" s="11">
        <v>41060.71761488274</v>
      </c>
      <c r="D39" s="35" t="s">
        <v>96</v>
      </c>
      <c r="E39" s="12">
        <f t="shared" si="5"/>
        <v>0.08167573175198692</v>
      </c>
      <c r="F39" s="49">
        <f>IF($D39="yes",V$4*$E39,'uncontrolled Paving'!F39)</f>
        <v>4.100448436876751</v>
      </c>
      <c r="G39" s="50">
        <f>IF($D39="yes",V$5*$E39,'uncontrolled Paving'!G39)</f>
        <v>187.6654099945581</v>
      </c>
      <c r="H39" s="50">
        <f>IF($D39="yes",V$6*$E39,'uncontrolled Paving'!H39)</f>
        <v>164.01793747507008</v>
      </c>
      <c r="I39" s="51">
        <f>IF($D39="yes",V$7*$E39,'uncontrolled Paving'!I39)</f>
        <v>312.542703299441</v>
      </c>
      <c r="J39" s="38">
        <f t="shared" si="1"/>
        <v>4.100448436876751</v>
      </c>
      <c r="K39" s="40">
        <f t="shared" si="2"/>
        <v>205.38936538293302</v>
      </c>
      <c r="L39" s="40">
        <f t="shared" si="3"/>
        <v>164.01793747507008</v>
      </c>
      <c r="M39" s="40">
        <f t="shared" si="4"/>
        <v>46.881405494916145</v>
      </c>
      <c r="N39" s="40"/>
    </row>
    <row r="40" spans="1:14" ht="13.5" customHeight="1">
      <c r="A40" s="9" t="s">
        <v>43</v>
      </c>
      <c r="B40" s="10">
        <v>73</v>
      </c>
      <c r="C40" s="11">
        <v>19708.30532410902</v>
      </c>
      <c r="D40" s="35" t="s">
        <v>96</v>
      </c>
      <c r="E40" s="12">
        <f t="shared" si="5"/>
        <v>0.03920268208743485</v>
      </c>
      <c r="F40" s="49">
        <f>IF($D40="yes",V$4*$E40,'uncontrolled Paving'!F40)</f>
        <v>1.968131451517579</v>
      </c>
      <c r="G40" s="50">
        <f>IF($D40="yes",V$5*$E40,'uncontrolled Paving'!G40)</f>
        <v>90.07556160212556</v>
      </c>
      <c r="H40" s="50">
        <f>IF($D40="yes",V$6*$E40,'uncontrolled Paving'!H40)</f>
        <v>78.72525806070317</v>
      </c>
      <c r="I40" s="51">
        <f>IF($D40="yes",V$7*$E40,'uncontrolled Paving'!I40)</f>
        <v>150.0141103528882</v>
      </c>
      <c r="J40" s="38">
        <f t="shared" si="1"/>
        <v>1.968131451517579</v>
      </c>
      <c r="K40" s="40">
        <f t="shared" si="2"/>
        <v>98.58269797565964</v>
      </c>
      <c r="L40" s="40">
        <f t="shared" si="3"/>
        <v>78.72525806070317</v>
      </c>
      <c r="M40" s="40">
        <f t="shared" si="4"/>
        <v>22.502116552933227</v>
      </c>
      <c r="N40" s="40"/>
    </row>
    <row r="41" spans="1:14" ht="13.5" customHeight="1">
      <c r="A41" s="9" t="s">
        <v>44</v>
      </c>
      <c r="B41" s="10">
        <v>75</v>
      </c>
      <c r="C41" s="11">
        <v>1628.0289282490075</v>
      </c>
      <c r="D41" s="35" t="s">
        <v>96</v>
      </c>
      <c r="E41" s="12">
        <f t="shared" si="5"/>
        <v>0.0032383860232375636</v>
      </c>
      <c r="F41" s="49">
        <f>IF($D41="yes",V$4*$E41,'uncontrolled Paving'!F41)</f>
        <v>0.16257993191061865</v>
      </c>
      <c r="G41" s="50">
        <f>IF($D41="yes",V$5*$E41,'uncontrolled Paving'!G41)</f>
        <v>7.440803133750188</v>
      </c>
      <c r="H41" s="50">
        <f>IF($D41="yes",V$6*$E41,'uncontrolled Paving'!H41)</f>
        <v>6.503197276424746</v>
      </c>
      <c r="I41" s="51">
        <f>IF($D41="yes",V$7*$E41,'uncontrolled Paving'!I41)</f>
        <v>12.392101060119028</v>
      </c>
      <c r="J41" s="38">
        <f t="shared" si="1"/>
        <v>0.16257993191061865</v>
      </c>
      <c r="K41" s="40">
        <f t="shared" si="2"/>
        <v>8.143545651937705</v>
      </c>
      <c r="L41" s="40">
        <f t="shared" si="3"/>
        <v>6.503197276424746</v>
      </c>
      <c r="M41" s="40">
        <f t="shared" si="4"/>
        <v>1.858815159017854</v>
      </c>
      <c r="N41" s="40"/>
    </row>
    <row r="42" spans="1:14" ht="13.5" customHeight="1">
      <c r="A42" s="9" t="s">
        <v>45</v>
      </c>
      <c r="B42" s="10">
        <v>77</v>
      </c>
      <c r="C42" s="11">
        <v>6913.80452400599</v>
      </c>
      <c r="D42" s="35" t="s">
        <v>97</v>
      </c>
      <c r="E42" s="12">
        <f t="shared" si="5"/>
        <v>0.013752561486741066</v>
      </c>
      <c r="F42" s="49">
        <f>IF($D42="yes",V$4*$E42,'uncontrolled Paving'!F42)</f>
        <v>88.77003388461624</v>
      </c>
      <c r="G42" s="50">
        <f>IF($D42="yes",V$5*$E42,'uncontrolled Paving'!G42)</f>
        <v>92.80503542482604</v>
      </c>
      <c r="H42" s="50">
        <f>IF($D42="yes",V$6*$E42,'uncontrolled Paving'!H42)</f>
        <v>197.26674196581385</v>
      </c>
      <c r="I42" s="51">
        <f>IF($D42="yes",V$7*$E42,'uncontrolled Paving'!I42)</f>
        <v>98.63337098290692</v>
      </c>
      <c r="J42" s="38">
        <f t="shared" si="1"/>
        <v>88.77003388461624</v>
      </c>
      <c r="K42" s="40">
        <f t="shared" si="2"/>
        <v>92.80503542482604</v>
      </c>
      <c r="L42" s="40">
        <f t="shared" si="3"/>
        <v>197.26674196581385</v>
      </c>
      <c r="M42" s="40">
        <f t="shared" si="4"/>
        <v>98.63337098290692</v>
      </c>
      <c r="N42" s="40"/>
    </row>
    <row r="43" spans="1:14" ht="13.5" customHeight="1">
      <c r="A43" s="9" t="s">
        <v>46</v>
      </c>
      <c r="B43" s="10">
        <v>79</v>
      </c>
      <c r="C43" s="11">
        <v>10141.544426667044</v>
      </c>
      <c r="D43" s="35" t="s">
        <v>96</v>
      </c>
      <c r="E43" s="12">
        <f t="shared" si="5"/>
        <v>0.02017300500961254</v>
      </c>
      <c r="F43" s="49">
        <f>IF($D43="yes",V$4*$E43,'uncontrolled Paving'!F43)</f>
        <v>1.012765543502588</v>
      </c>
      <c r="G43" s="50">
        <f>IF($D43="yes",V$5*$E43,'uncontrolled Paving'!G43)</f>
        <v>46.35128666428037</v>
      </c>
      <c r="H43" s="50">
        <f>IF($D43="yes",V$6*$E43,'uncontrolled Paving'!H43)</f>
        <v>40.510621740103524</v>
      </c>
      <c r="I43" s="51">
        <f>IF($D43="yes",V$7*$E43,'uncontrolled Paving'!I43)</f>
        <v>77.19460094367737</v>
      </c>
      <c r="J43" s="38">
        <f t="shared" si="1"/>
        <v>1.012765543502588</v>
      </c>
      <c r="K43" s="40">
        <f t="shared" si="2"/>
        <v>50.72890818257352</v>
      </c>
      <c r="L43" s="40">
        <f t="shared" si="3"/>
        <v>40.510621740103524</v>
      </c>
      <c r="M43" s="40">
        <f t="shared" si="4"/>
        <v>11.579190141551605</v>
      </c>
      <c r="N43" s="40"/>
    </row>
    <row r="44" spans="1:14" ht="13.5" customHeight="1">
      <c r="A44" s="9" t="s">
        <v>47</v>
      </c>
      <c r="B44" s="10">
        <v>81</v>
      </c>
      <c r="C44" s="11">
        <v>4497.633329790016</v>
      </c>
      <c r="D44" s="35" t="s">
        <v>96</v>
      </c>
      <c r="E44" s="12">
        <f t="shared" si="5"/>
        <v>0.008946446012175332</v>
      </c>
      <c r="F44" s="49">
        <f>IF($D44="yes",V$4*$E44,'uncontrolled Paving'!F44)</f>
        <v>0.44914737559525036</v>
      </c>
      <c r="G44" s="50">
        <f>IF($D44="yes",V$5*$E44,'uncontrolled Paving'!G44)</f>
        <v>20.556148354657623</v>
      </c>
      <c r="H44" s="50">
        <f>IF($D44="yes",V$6*$E44,'uncontrolled Paving'!H44)</f>
        <v>17.965895023810017</v>
      </c>
      <c r="I44" s="51">
        <f>IF($D44="yes",V$7*$E44,'uncontrolled Paving'!I44)</f>
        <v>34.234727520512976</v>
      </c>
      <c r="J44" s="38">
        <f t="shared" si="1"/>
        <v>0.44914737559525036</v>
      </c>
      <c r="K44" s="40">
        <f t="shared" si="2"/>
        <v>22.497562365930843</v>
      </c>
      <c r="L44" s="40">
        <f t="shared" si="3"/>
        <v>17.965895023810017</v>
      </c>
      <c r="M44" s="40">
        <f t="shared" si="4"/>
        <v>5.135209128076946</v>
      </c>
      <c r="N44" s="40"/>
    </row>
    <row r="45" spans="1:14" ht="13.5" customHeight="1">
      <c r="A45" s="9" t="s">
        <v>48</v>
      </c>
      <c r="B45" s="10">
        <v>83</v>
      </c>
      <c r="C45" s="11">
        <v>9564.996262319926</v>
      </c>
      <c r="D45" s="35" t="s">
        <v>96</v>
      </c>
      <c r="E45" s="12">
        <f t="shared" si="5"/>
        <v>0.019026166962236392</v>
      </c>
      <c r="F45" s="49">
        <f>IF($D45="yes",V$4*$E45,'uncontrolled Paving'!F45)</f>
        <v>0.9551896861721159</v>
      </c>
      <c r="G45" s="50">
        <f>IF($D45="yes",V$5*$E45,'uncontrolled Paving'!G45)</f>
        <v>43.71620978475223</v>
      </c>
      <c r="H45" s="50">
        <f>IF($D45="yes",V$6*$E45,'uncontrolled Paving'!H45)</f>
        <v>38.20758744688464</v>
      </c>
      <c r="I45" s="51">
        <f>IF($D45="yes",V$7*$E45,'uncontrolled Paving'!I45)</f>
        <v>72.80607749999393</v>
      </c>
      <c r="J45" s="38">
        <f t="shared" si="1"/>
        <v>0.9551896861721159</v>
      </c>
      <c r="K45" s="40">
        <f t="shared" si="2"/>
        <v>47.84496293108994</v>
      </c>
      <c r="L45" s="40">
        <f t="shared" si="3"/>
        <v>38.20758744688464</v>
      </c>
      <c r="M45" s="40">
        <f t="shared" si="4"/>
        <v>10.92091162499909</v>
      </c>
      <c r="N45" s="40"/>
    </row>
    <row r="46" spans="1:14" ht="13.5" customHeight="1">
      <c r="A46" s="9" t="s">
        <v>49</v>
      </c>
      <c r="B46" s="10">
        <v>85</v>
      </c>
      <c r="C46" s="11">
        <v>9329.860230491955</v>
      </c>
      <c r="D46" s="35" t="s">
        <v>96</v>
      </c>
      <c r="E46" s="12">
        <f t="shared" si="5"/>
        <v>0.018558447239436244</v>
      </c>
      <c r="F46" s="49">
        <f>IF($D46="yes",V$4*$E46,'uncontrolled Paving'!F46)</f>
        <v>0.9317082852086572</v>
      </c>
      <c r="G46" s="50">
        <f>IF($D46="yes",V$5*$E46,'uncontrolled Paving'!G46)</f>
        <v>42.64153543952121</v>
      </c>
      <c r="H46" s="50">
        <f>IF($D46="yes",V$6*$E46,'uncontrolled Paving'!H46)</f>
        <v>37.26833140834629</v>
      </c>
      <c r="I46" s="51">
        <f>IF($D46="yes",V$7*$E46,'uncontrolled Paving'!I46)</f>
        <v>71.01628776178487</v>
      </c>
      <c r="J46" s="38">
        <f t="shared" si="1"/>
        <v>0.9317082852086572</v>
      </c>
      <c r="K46" s="40">
        <f t="shared" si="2"/>
        <v>46.66879156436488</v>
      </c>
      <c r="L46" s="40">
        <f t="shared" si="3"/>
        <v>37.26833140834629</v>
      </c>
      <c r="M46" s="40">
        <f t="shared" si="4"/>
        <v>10.65244316426773</v>
      </c>
      <c r="N46" s="40"/>
    </row>
    <row r="47" spans="1:14" ht="13.5" customHeight="1">
      <c r="A47" s="9" t="s">
        <v>50</v>
      </c>
      <c r="B47" s="10">
        <v>87</v>
      </c>
      <c r="C47" s="11">
        <v>3298.4608638250047</v>
      </c>
      <c r="D47" s="35" t="s">
        <v>97</v>
      </c>
      <c r="E47" s="12">
        <f t="shared" si="5"/>
        <v>0.006561117787443411</v>
      </c>
      <c r="F47" s="49">
        <f>IF($D47="yes",V$4*$E47,'uncontrolled Paving'!F47)</f>
        <v>42.35070309438973</v>
      </c>
      <c r="G47" s="50">
        <f>IF($D47="yes",V$5*$E47,'uncontrolled Paving'!G47)</f>
        <v>44.27573505322562</v>
      </c>
      <c r="H47" s="50">
        <f>IF($D47="yes",V$6*$E47,'uncontrolled Paving'!H47)</f>
        <v>94.11267354308829</v>
      </c>
      <c r="I47" s="51">
        <f>IF($D47="yes",V$7*$E47,'uncontrolled Paving'!I47)</f>
        <v>47.056336771544146</v>
      </c>
      <c r="J47" s="38">
        <f t="shared" si="1"/>
        <v>42.35070309438973</v>
      </c>
      <c r="K47" s="40">
        <f t="shared" si="2"/>
        <v>44.27573505322562</v>
      </c>
      <c r="L47" s="40">
        <f t="shared" si="3"/>
        <v>94.11267354308829</v>
      </c>
      <c r="M47" s="40">
        <f t="shared" si="4"/>
        <v>47.056336771544146</v>
      </c>
      <c r="N47" s="40"/>
    </row>
    <row r="48" spans="1:14" ht="13.5" customHeight="1">
      <c r="A48" s="9" t="s">
        <v>51</v>
      </c>
      <c r="B48" s="10">
        <v>89</v>
      </c>
      <c r="C48" s="11">
        <v>9594.490738442995</v>
      </c>
      <c r="D48" s="35" t="s">
        <v>96</v>
      </c>
      <c r="E48" s="12">
        <f t="shared" si="5"/>
        <v>0.019084835759566907</v>
      </c>
      <c r="F48" s="49">
        <f>IF($D48="yes",V$4*$E48,'uncontrolled Paving'!F48)</f>
        <v>0.958135094473297</v>
      </c>
      <c r="G48" s="50">
        <f>IF($D48="yes",V$5*$E48,'uncontrolled Paving'!G48)</f>
        <v>43.851012420354586</v>
      </c>
      <c r="H48" s="50">
        <f>IF($D48="yes",V$6*$E48,'uncontrolled Paving'!H48)</f>
        <v>38.325403778931886</v>
      </c>
      <c r="I48" s="51">
        <f>IF($D48="yes",V$7*$E48,'uncontrolled Paving'!I48)</f>
        <v>73.03058120658682</v>
      </c>
      <c r="J48" s="38">
        <f t="shared" si="1"/>
        <v>0.958135094473297</v>
      </c>
      <c r="K48" s="40">
        <f t="shared" si="2"/>
        <v>47.99249692672141</v>
      </c>
      <c r="L48" s="40">
        <f t="shared" si="3"/>
        <v>38.325403778931886</v>
      </c>
      <c r="M48" s="40">
        <f t="shared" si="4"/>
        <v>10.954587180988023</v>
      </c>
      <c r="N48" s="40"/>
    </row>
    <row r="49" spans="1:14" ht="13.5" customHeight="1">
      <c r="A49" s="9" t="s">
        <v>52</v>
      </c>
      <c r="B49" s="10">
        <v>91</v>
      </c>
      <c r="C49" s="11">
        <v>2453.7192418980044</v>
      </c>
      <c r="D49" s="35" t="s">
        <v>97</v>
      </c>
      <c r="E49" s="12">
        <f t="shared" si="5"/>
        <v>0.004880803995576307</v>
      </c>
      <c r="F49" s="49">
        <f>IF($D49="yes",V$4*$E49,'uncontrolled Paving'!F49)</f>
        <v>31.504613630645945</v>
      </c>
      <c r="G49" s="50">
        <f>IF($D49="yes",V$5*$E49,'uncontrolled Paving'!G49)</f>
        <v>32.93664152294803</v>
      </c>
      <c r="H49" s="50">
        <f>IF($D49="yes",V$6*$E49,'uncontrolled Paving'!H49)</f>
        <v>70.01025251254654</v>
      </c>
      <c r="I49" s="51">
        <f>IF($D49="yes",V$7*$E49,'uncontrolled Paving'!I49)</f>
        <v>35.00512625627327</v>
      </c>
      <c r="J49" s="38">
        <f t="shared" si="1"/>
        <v>31.504613630645945</v>
      </c>
      <c r="K49" s="40">
        <f t="shared" si="2"/>
        <v>32.93664152294803</v>
      </c>
      <c r="L49" s="40">
        <f t="shared" si="3"/>
        <v>70.01025251254654</v>
      </c>
      <c r="M49" s="40">
        <f t="shared" si="4"/>
        <v>35.00512625627327</v>
      </c>
      <c r="N49" s="40"/>
    </row>
    <row r="50" spans="1:14" ht="13.5" customHeight="1">
      <c r="A50" s="9" t="s">
        <v>53</v>
      </c>
      <c r="B50" s="10">
        <v>93</v>
      </c>
      <c r="C50" s="11">
        <v>15290.863017059071</v>
      </c>
      <c r="D50" s="35" t="s">
        <v>96</v>
      </c>
      <c r="E50" s="12">
        <f t="shared" si="5"/>
        <v>0.03041574766791276</v>
      </c>
      <c r="F50" s="49">
        <f>IF($D50="yes",V$4*$E50,'uncontrolled Paving'!F50)</f>
        <v>1.5269921959198922</v>
      </c>
      <c r="G50" s="50">
        <f>IF($D50="yes",V$5*$E50,'uncontrolled Paving'!G50)</f>
        <v>69.88592123940188</v>
      </c>
      <c r="H50" s="50">
        <f>IF($D50="yes",V$6*$E50,'uncontrolled Paving'!H50)</f>
        <v>61.0796878367957</v>
      </c>
      <c r="I50" s="51">
        <f>IF($D50="yes",V$7*$E50,'uncontrolled Paving'!I50)</f>
        <v>116.38977447878041</v>
      </c>
      <c r="J50" s="38">
        <f t="shared" si="1"/>
        <v>1.5269921959198922</v>
      </c>
      <c r="K50" s="40">
        <f t="shared" si="2"/>
        <v>76.4862582453454</v>
      </c>
      <c r="L50" s="40">
        <f t="shared" si="3"/>
        <v>61.0796878367957</v>
      </c>
      <c r="M50" s="40">
        <f t="shared" si="4"/>
        <v>17.45846617181706</v>
      </c>
      <c r="N50" s="40"/>
    </row>
    <row r="51" spans="1:14" ht="13.5" customHeight="1">
      <c r="A51" s="9" t="s">
        <v>54</v>
      </c>
      <c r="B51" s="10">
        <v>95</v>
      </c>
      <c r="C51" s="11">
        <v>3667.004266131998</v>
      </c>
      <c r="D51" s="35" t="s">
        <v>96</v>
      </c>
      <c r="E51" s="12">
        <f t="shared" si="5"/>
        <v>0.0072942041486735</v>
      </c>
      <c r="F51" s="49">
        <f>IF($D51="yes",V$4*$E51,'uncontrolled Paving'!F51)</f>
        <v>0.3661982250800044</v>
      </c>
      <c r="G51" s="50">
        <f>IF($D51="yes",V$5*$E51,'uncontrolled Paving'!G51)</f>
        <v>16.75981081261043</v>
      </c>
      <c r="H51" s="50">
        <f>IF($D51="yes",V$6*$E51,'uncontrolled Paving'!H51)</f>
        <v>14.647929003200177</v>
      </c>
      <c r="I51" s="51">
        <f>IF($D51="yes",V$7*$E51,'uncontrolled Paving'!I51)</f>
        <v>27.91221130368329</v>
      </c>
      <c r="J51" s="38">
        <f t="shared" si="1"/>
        <v>0.3661982250800044</v>
      </c>
      <c r="K51" s="40">
        <f t="shared" si="2"/>
        <v>18.342681833801414</v>
      </c>
      <c r="L51" s="40">
        <f t="shared" si="3"/>
        <v>14.647929003200177</v>
      </c>
      <c r="M51" s="40">
        <f t="shared" si="4"/>
        <v>4.186831695552494</v>
      </c>
      <c r="N51" s="40"/>
    </row>
    <row r="52" spans="1:14" ht="13.5" customHeight="1">
      <c r="A52" s="9" t="s">
        <v>55</v>
      </c>
      <c r="B52" s="10">
        <v>97</v>
      </c>
      <c r="C52" s="11">
        <v>6762.773054263976</v>
      </c>
      <c r="D52" s="35" t="s">
        <v>96</v>
      </c>
      <c r="E52" s="12">
        <f t="shared" si="5"/>
        <v>0.01345213795482778</v>
      </c>
      <c r="F52" s="49">
        <f>IF($D52="yes",V$4*$E52,'uncontrolled Paving'!F52)</f>
        <v>0.6753511338841739</v>
      </c>
      <c r="G52" s="50">
        <f>IF($D52="yes",V$5*$E52,'uncontrolled Paving'!G52)</f>
        <v>30.908826042255797</v>
      </c>
      <c r="H52" s="50">
        <f>IF($D52="yes",V$6*$E52,'uncontrolled Paving'!H52)</f>
        <v>27.01404535536696</v>
      </c>
      <c r="I52" s="51">
        <f>IF($D52="yes",V$7*$E52,'uncontrolled Paving'!I52)</f>
        <v>51.476337846910184</v>
      </c>
      <c r="J52" s="38">
        <f t="shared" si="1"/>
        <v>0.6753511338841739</v>
      </c>
      <c r="K52" s="40">
        <f t="shared" si="2"/>
        <v>33.827992946246624</v>
      </c>
      <c r="L52" s="40">
        <f t="shared" si="3"/>
        <v>27.01404535536696</v>
      </c>
      <c r="M52" s="40">
        <f t="shared" si="4"/>
        <v>7.721450677036527</v>
      </c>
      <c r="N52" s="40"/>
    </row>
    <row r="53" spans="1:14" ht="13.5" customHeight="1">
      <c r="A53" s="9" t="s">
        <v>56</v>
      </c>
      <c r="B53" s="10">
        <v>99</v>
      </c>
      <c r="C53" s="11">
        <v>6614.861608199008</v>
      </c>
      <c r="D53" s="35" t="s">
        <v>97</v>
      </c>
      <c r="E53" s="12">
        <f t="shared" si="5"/>
        <v>0.013157920603217929</v>
      </c>
      <c r="F53" s="49">
        <f>IF($D53="yes",V$4*$E53,'uncontrolled Paving'!F53)</f>
        <v>84.93174590965108</v>
      </c>
      <c r="G53" s="50">
        <f>IF($D53="yes",V$5*$E53,'uncontrolled Paving'!G53)</f>
        <v>88.79227981463521</v>
      </c>
      <c r="H53" s="50">
        <f>IF($D53="yes",V$6*$E53,'uncontrolled Paving'!H53)</f>
        <v>188.73721313255797</v>
      </c>
      <c r="I53" s="51">
        <f>IF($D53="yes",V$7*$E53,'uncontrolled Paving'!I53)</f>
        <v>94.36860656627898</v>
      </c>
      <c r="J53" s="38">
        <f t="shared" si="1"/>
        <v>84.93174590965108</v>
      </c>
      <c r="K53" s="40">
        <f t="shared" si="2"/>
        <v>88.79227981463521</v>
      </c>
      <c r="L53" s="40">
        <f t="shared" si="3"/>
        <v>188.73721313255797</v>
      </c>
      <c r="M53" s="40">
        <f t="shared" si="4"/>
        <v>94.36860656627898</v>
      </c>
      <c r="N53" s="40"/>
    </row>
    <row r="54" spans="1:14" ht="13.5" customHeight="1">
      <c r="A54" s="9" t="s">
        <v>57</v>
      </c>
      <c r="B54" s="10">
        <v>101</v>
      </c>
      <c r="C54" s="11">
        <v>2474.699523598005</v>
      </c>
      <c r="D54" s="35" t="s">
        <v>97</v>
      </c>
      <c r="E54" s="12">
        <f t="shared" si="5"/>
        <v>0.0049225368234407</v>
      </c>
      <c r="F54" s="49">
        <f>IF($D54="yes",V$4*$E54,'uncontrolled Paving'!F54)</f>
        <v>31.77399068794503</v>
      </c>
      <c r="G54" s="50">
        <f>IF($D54="yes",V$5*$E54,'uncontrolled Paving'!G54)</f>
        <v>33.218262991942524</v>
      </c>
      <c r="H54" s="50">
        <f>IF($D54="yes",V$6*$E54,'uncontrolled Paving'!H54)</f>
        <v>70.6088681954334</v>
      </c>
      <c r="I54" s="51">
        <f>IF($D54="yes",V$7*$E54,'uncontrolled Paving'!I54)</f>
        <v>35.3044340977167</v>
      </c>
      <c r="J54" s="38">
        <f t="shared" si="1"/>
        <v>31.77399068794503</v>
      </c>
      <c r="K54" s="40">
        <f t="shared" si="2"/>
        <v>33.218262991942524</v>
      </c>
      <c r="L54" s="40">
        <f t="shared" si="3"/>
        <v>70.6088681954334</v>
      </c>
      <c r="M54" s="40">
        <f t="shared" si="4"/>
        <v>35.3044340977167</v>
      </c>
      <c r="N54" s="40"/>
    </row>
    <row r="55" spans="1:14" ht="13.5" customHeight="1">
      <c r="A55" s="9" t="s">
        <v>58</v>
      </c>
      <c r="B55" s="10">
        <v>103</v>
      </c>
      <c r="C55" s="11">
        <v>6806.760268189993</v>
      </c>
      <c r="D55" s="35" t="s">
        <v>96</v>
      </c>
      <c r="E55" s="12">
        <f t="shared" si="5"/>
        <v>0.01353963491284092</v>
      </c>
      <c r="F55" s="49">
        <f>IF($D55="yes",V$4*$E55,'uncontrolled Paving'!F55)</f>
        <v>0.6797438311642655</v>
      </c>
      <c r="G55" s="50">
        <f>IF($D55="yes",V$5*$E55,'uncontrolled Paving'!G55)</f>
        <v>31.109866818341807</v>
      </c>
      <c r="H55" s="50">
        <f>IF($D55="yes",V$6*$E55,'uncontrolled Paving'!H55)</f>
        <v>27.189753246570625</v>
      </c>
      <c r="I55" s="51">
        <f>IF($D55="yes",V$7*$E55,'uncontrolled Paving'!I55)</f>
        <v>51.8111562219808</v>
      </c>
      <c r="J55" s="38">
        <f t="shared" si="1"/>
        <v>0.6797438311642655</v>
      </c>
      <c r="K55" s="40">
        <f t="shared" si="2"/>
        <v>34.04802090674075</v>
      </c>
      <c r="L55" s="40">
        <f t="shared" si="3"/>
        <v>27.189753246570625</v>
      </c>
      <c r="M55" s="40">
        <f t="shared" si="4"/>
        <v>7.77167343329712</v>
      </c>
      <c r="N55" s="40"/>
    </row>
    <row r="56" spans="1:14" ht="13.5" customHeight="1">
      <c r="A56" s="9" t="s">
        <v>59</v>
      </c>
      <c r="B56" s="10">
        <v>105</v>
      </c>
      <c r="C56" s="11">
        <v>6018.797999467003</v>
      </c>
      <c r="D56" s="35" t="s">
        <v>97</v>
      </c>
      <c r="E56" s="12">
        <f t="shared" si="5"/>
        <v>0.011972263502177137</v>
      </c>
      <c r="F56" s="49">
        <f>IF($D56="yes",V$4*$E56,'uncontrolled Paving'!F56)</f>
        <v>77.27856645385299</v>
      </c>
      <c r="G56" s="50">
        <f>IF($D56="yes",V$5*$E56,'uncontrolled Paving'!G56)</f>
        <v>80.79122856539175</v>
      </c>
      <c r="H56" s="50">
        <f>IF($D56="yes",V$6*$E56,'uncontrolled Paving'!H56)</f>
        <v>171.73014767522886</v>
      </c>
      <c r="I56" s="51">
        <f>IF($D56="yes",V$7*$E56,'uncontrolled Paving'!I56)</f>
        <v>85.86507383761443</v>
      </c>
      <c r="J56" s="38">
        <f t="shared" si="1"/>
        <v>77.27856645385299</v>
      </c>
      <c r="K56" s="40">
        <f t="shared" si="2"/>
        <v>80.79122856539175</v>
      </c>
      <c r="L56" s="40">
        <f t="shared" si="3"/>
        <v>171.73014767522886</v>
      </c>
      <c r="M56" s="40">
        <f t="shared" si="4"/>
        <v>85.86507383761443</v>
      </c>
      <c r="N56" s="40"/>
    </row>
    <row r="57" spans="1:14" ht="13.5" customHeight="1">
      <c r="A57" s="9" t="s">
        <v>60</v>
      </c>
      <c r="B57" s="10">
        <v>107</v>
      </c>
      <c r="C57" s="11">
        <v>10268.470945470935</v>
      </c>
      <c r="D57" s="35" t="s">
        <v>97</v>
      </c>
      <c r="E57" s="12">
        <f t="shared" si="5"/>
        <v>0.020425480292662213</v>
      </c>
      <c r="F57" s="49">
        <f>IF($D57="yes",V$4*$E57,'uncontrolled Paving'!F57)</f>
        <v>131.84239019307606</v>
      </c>
      <c r="G57" s="50">
        <f>IF($D57="yes",V$5*$E57,'uncontrolled Paving'!G57)</f>
        <v>137.83522611094313</v>
      </c>
      <c r="H57" s="50">
        <f>IF($D57="yes",V$6*$E57,'uncontrolled Paving'!H57)</f>
        <v>292.9830893179468</v>
      </c>
      <c r="I57" s="51">
        <f>IF($D57="yes",V$7*$E57,'uncontrolled Paving'!I57)</f>
        <v>146.4915446589734</v>
      </c>
      <c r="J57" s="38">
        <f t="shared" si="1"/>
        <v>131.84239019307606</v>
      </c>
      <c r="K57" s="40">
        <f t="shared" si="2"/>
        <v>137.83522611094313</v>
      </c>
      <c r="L57" s="40">
        <f t="shared" si="3"/>
        <v>292.9830893179468</v>
      </c>
      <c r="M57" s="40">
        <f t="shared" si="4"/>
        <v>146.4915446589734</v>
      </c>
      <c r="N57" s="40"/>
    </row>
    <row r="58" spans="1:14" ht="13.5" customHeight="1">
      <c r="A58" s="9" t="s">
        <v>61</v>
      </c>
      <c r="B58" s="10">
        <v>109</v>
      </c>
      <c r="C58" s="11">
        <v>4779.649563271018</v>
      </c>
      <c r="D58" s="35" t="s">
        <v>97</v>
      </c>
      <c r="E58" s="12">
        <f t="shared" si="5"/>
        <v>0.009507417265808542</v>
      </c>
      <c r="F58" s="49">
        <f>IF($D58="yes",V$4*$E58,'uncontrolled Paving'!F58)</f>
        <v>61.36847696734098</v>
      </c>
      <c r="G58" s="50">
        <f>IF($D58="yes",V$5*$E58,'uncontrolled Paving'!G58)</f>
        <v>64.1579531931292</v>
      </c>
      <c r="H58" s="50">
        <f>IF($D58="yes",V$6*$E58,'uncontrolled Paving'!H58)</f>
        <v>136.37439326075773</v>
      </c>
      <c r="I58" s="51">
        <f>IF($D58="yes",V$7*$E58,'uncontrolled Paving'!I58)</f>
        <v>68.18719663037886</v>
      </c>
      <c r="J58" s="38">
        <f t="shared" si="1"/>
        <v>61.36847696734098</v>
      </c>
      <c r="K58" s="40">
        <f t="shared" si="2"/>
        <v>64.1579531931292</v>
      </c>
      <c r="L58" s="40">
        <f t="shared" si="3"/>
        <v>136.37439326075773</v>
      </c>
      <c r="M58" s="40">
        <f t="shared" si="4"/>
        <v>68.18719663037886</v>
      </c>
      <c r="N58" s="40"/>
    </row>
    <row r="59" spans="1:14" ht="13.5" customHeight="1">
      <c r="A59" s="9" t="s">
        <v>62</v>
      </c>
      <c r="B59" s="10">
        <v>111</v>
      </c>
      <c r="C59" s="11">
        <v>7525.087124618004</v>
      </c>
      <c r="D59" s="35" t="s">
        <v>96</v>
      </c>
      <c r="E59" s="12">
        <f t="shared" si="5"/>
        <v>0.01496849137331829</v>
      </c>
      <c r="F59" s="49">
        <f>IF($D59="yes",V$4*$E59,'uncontrolled Paving'!F59)</f>
        <v>0.7514781409060715</v>
      </c>
      <c r="G59" s="50">
        <f>IF($D59="yes",V$5*$E59,'uncontrolled Paving'!G59)</f>
        <v>34.39293423294548</v>
      </c>
      <c r="H59" s="50">
        <f>IF($D59="yes",V$6*$E59,'uncontrolled Paving'!H59)</f>
        <v>30.05912563624286</v>
      </c>
      <c r="I59" s="51">
        <f>IF($D59="yes",V$7*$E59,'uncontrolled Paving'!I59)</f>
        <v>57.278859433266746</v>
      </c>
      <c r="J59" s="38">
        <f t="shared" si="1"/>
        <v>0.7514781409060715</v>
      </c>
      <c r="K59" s="40">
        <f t="shared" si="2"/>
        <v>37.641155799390326</v>
      </c>
      <c r="L59" s="40">
        <f t="shared" si="3"/>
        <v>30.05912563624286</v>
      </c>
      <c r="M59" s="40">
        <f t="shared" si="4"/>
        <v>8.591828914990012</v>
      </c>
      <c r="N59" s="40"/>
    </row>
    <row r="60" spans="1:14" ht="13.5" customHeight="1">
      <c r="A60" s="9" t="s">
        <v>63</v>
      </c>
      <c r="B60" s="10">
        <v>113</v>
      </c>
      <c r="C60" s="11">
        <v>3520.37780835099</v>
      </c>
      <c r="D60" s="35" t="s">
        <v>96</v>
      </c>
      <c r="E60" s="12">
        <f t="shared" si="5"/>
        <v>0.007002542825415844</v>
      </c>
      <c r="F60" s="49">
        <f>IF($D60="yes",V$4*$E60,'uncontrolled Paving'!F60)</f>
        <v>0.35155566000717703</v>
      </c>
      <c r="G60" s="50">
        <f>IF($D60="yes",V$5*$E60,'uncontrolled Paving'!G60)</f>
        <v>16.089663871351195</v>
      </c>
      <c r="H60" s="50">
        <f>IF($D60="yes",V$6*$E60,'uncontrolled Paving'!H60)</f>
        <v>14.062226400287082</v>
      </c>
      <c r="I60" s="51">
        <f>IF($D60="yes",V$7*$E60,'uncontrolled Paving'!I60)</f>
        <v>26.796131698842498</v>
      </c>
      <c r="J60" s="38">
        <f t="shared" si="1"/>
        <v>0.35155566000717703</v>
      </c>
      <c r="K60" s="40">
        <f t="shared" si="2"/>
        <v>17.60924323697881</v>
      </c>
      <c r="L60" s="40">
        <f t="shared" si="3"/>
        <v>14.062226400287082</v>
      </c>
      <c r="M60" s="40">
        <f t="shared" si="4"/>
        <v>4.019419754826375</v>
      </c>
      <c r="N60" s="40"/>
    </row>
    <row r="61" spans="1:14" ht="13.5" customHeight="1">
      <c r="A61" s="58" t="s">
        <v>64</v>
      </c>
      <c r="B61" s="59">
        <v>115</v>
      </c>
      <c r="C61" s="56">
        <v>2889.7693685209924</v>
      </c>
      <c r="D61" s="60" t="s">
        <v>97</v>
      </c>
      <c r="E61" s="61">
        <f t="shared" si="5"/>
        <v>0.0057481710373927</v>
      </c>
      <c r="F61" s="52">
        <f>IF($D61="yes",V$4*$E61,'uncontrolled Paving'!F61)</f>
        <v>37.1032944121624</v>
      </c>
      <c r="G61" s="53">
        <f>IF($D61="yes",V$5*$E61,'uncontrolled Paving'!G61)</f>
        <v>38.78980779453341</v>
      </c>
      <c r="H61" s="53">
        <f>IF($D61="yes",V$6*$E61,'uncontrolled Paving'!H61)</f>
        <v>82.45176536036088</v>
      </c>
      <c r="I61" s="54">
        <f>IF($D61="yes",V$7*$E61,'uncontrolled Paving'!I61)</f>
        <v>41.22588268018044</v>
      </c>
      <c r="J61" s="62">
        <f t="shared" si="1"/>
        <v>37.1032944121624</v>
      </c>
      <c r="K61" s="63">
        <f t="shared" si="2"/>
        <v>38.78980779453341</v>
      </c>
      <c r="L61" s="63">
        <f t="shared" si="3"/>
        <v>82.45176536036088</v>
      </c>
      <c r="M61" s="63">
        <f t="shared" si="4"/>
        <v>41.22588268018044</v>
      </c>
      <c r="N61" s="40"/>
    </row>
    <row r="62" spans="1:14" ht="12.75">
      <c r="A62" s="43"/>
      <c r="B62" s="43"/>
      <c r="C62" s="65"/>
      <c r="D62" s="43"/>
      <c r="E62" s="43"/>
      <c r="F62" s="66"/>
      <c r="G62" s="43"/>
      <c r="H62" s="43"/>
      <c r="I62" s="44"/>
      <c r="J62" s="67"/>
      <c r="K62" s="67"/>
      <c r="L62" s="67"/>
      <c r="M62" s="67"/>
      <c r="N62" s="33"/>
    </row>
    <row r="63" spans="1:14" ht="12.75">
      <c r="A63" s="58" t="s">
        <v>81</v>
      </c>
      <c r="B63" s="58"/>
      <c r="C63" s="56">
        <f>SUM(C4:C61)</f>
        <v>502728.4939370483</v>
      </c>
      <c r="D63" s="58"/>
      <c r="E63" s="58"/>
      <c r="F63" s="55">
        <f aca="true" t="shared" si="6" ref="F63:M63">SUM(F4:F61)</f>
        <v>2213.73445186624</v>
      </c>
      <c r="G63" s="56">
        <f t="shared" si="6"/>
        <v>3801.1117006042655</v>
      </c>
      <c r="H63" s="56">
        <f t="shared" si="6"/>
        <v>6175.318317144381</v>
      </c>
      <c r="I63" s="57">
        <f t="shared" si="6"/>
        <v>4956.725413735358</v>
      </c>
      <c r="J63" s="56">
        <f t="shared" si="6"/>
        <v>2213.73445186624</v>
      </c>
      <c r="K63" s="56">
        <f t="shared" si="6"/>
        <v>3944.8097454365425</v>
      </c>
      <c r="L63" s="56">
        <f t="shared" si="6"/>
        <v>6175.318317144381</v>
      </c>
      <c r="M63" s="56">
        <f t="shared" si="6"/>
        <v>2802.8603059979337</v>
      </c>
      <c r="N63" s="33"/>
    </row>
    <row r="64" spans="4:14" ht="12.75">
      <c r="D64" s="64"/>
      <c r="J64" s="33"/>
      <c r="K64" s="33"/>
      <c r="L64" s="33"/>
      <c r="M64" s="33"/>
      <c r="N64" s="33"/>
    </row>
    <row r="65" spans="4:14" ht="12.75">
      <c r="D65" s="30"/>
      <c r="J65" s="33"/>
      <c r="K65" s="33"/>
      <c r="L65" s="33"/>
      <c r="M65" s="33"/>
      <c r="N65" s="33"/>
    </row>
    <row r="66" spans="4:14" ht="12.75">
      <c r="D66" s="30"/>
      <c r="J66" s="33"/>
      <c r="K66" s="33"/>
      <c r="L66" s="33"/>
      <c r="M66" s="33"/>
      <c r="N66" s="33"/>
    </row>
    <row r="67" spans="1:14" ht="12.75">
      <c r="A67" s="9" t="s">
        <v>66</v>
      </c>
      <c r="D67" s="68"/>
      <c r="J67" s="33"/>
      <c r="K67" s="33"/>
      <c r="L67" s="33"/>
      <c r="M67" s="33"/>
      <c r="N67" s="33"/>
    </row>
    <row r="68" spans="1:14" ht="12.75">
      <c r="A68" s="69"/>
      <c r="B68" s="43"/>
      <c r="C68" s="65"/>
      <c r="D68" s="70"/>
      <c r="E68" s="44" t="s">
        <v>82</v>
      </c>
      <c r="F68" s="69"/>
      <c r="G68" s="43"/>
      <c r="H68" s="43"/>
      <c r="I68" s="44"/>
      <c r="J68" s="82"/>
      <c r="K68" s="67"/>
      <c r="L68" s="67"/>
      <c r="M68" s="83"/>
      <c r="N68" s="33"/>
    </row>
    <row r="69" spans="1:14" ht="12.75">
      <c r="A69" s="84" t="s">
        <v>67</v>
      </c>
      <c r="B69" s="58" t="s">
        <v>68</v>
      </c>
      <c r="C69" s="56"/>
      <c r="D69" s="76"/>
      <c r="E69" s="85" t="s">
        <v>69</v>
      </c>
      <c r="F69" s="84" t="s">
        <v>77</v>
      </c>
      <c r="G69" s="58" t="s">
        <v>78</v>
      </c>
      <c r="H69" s="58" t="s">
        <v>79</v>
      </c>
      <c r="I69" s="85" t="s">
        <v>80</v>
      </c>
      <c r="J69" s="84" t="s">
        <v>77</v>
      </c>
      <c r="K69" s="58" t="s">
        <v>78</v>
      </c>
      <c r="L69" s="58" t="s">
        <v>79</v>
      </c>
      <c r="M69" s="85" t="s">
        <v>80</v>
      </c>
      <c r="N69" s="33"/>
    </row>
    <row r="70" spans="1:14" ht="12.75">
      <c r="A70" s="48"/>
      <c r="B70" s="46"/>
      <c r="C70" s="71"/>
      <c r="D70" s="64"/>
      <c r="E70" s="47"/>
      <c r="F70" s="48"/>
      <c r="G70" s="46"/>
      <c r="H70" s="46"/>
      <c r="I70" s="47"/>
      <c r="J70" s="48"/>
      <c r="K70" s="46"/>
      <c r="L70" s="46"/>
      <c r="M70" s="47"/>
      <c r="N70" s="33"/>
    </row>
    <row r="71" spans="1:14" ht="12.75">
      <c r="A71" s="48" t="s">
        <v>15</v>
      </c>
      <c r="B71" s="46" t="s">
        <v>71</v>
      </c>
      <c r="C71" s="71"/>
      <c r="D71" s="30"/>
      <c r="E71" s="72">
        <v>0.11831412696093964</v>
      </c>
      <c r="F71" s="49">
        <f aca="true" t="shared" si="7" ref="F71:M71">$E$71*F12</f>
        <v>0.09032052676139647</v>
      </c>
      <c r="G71" s="78">
        <f t="shared" si="7"/>
        <v>4.133703653767322</v>
      </c>
      <c r="H71" s="78">
        <f t="shared" si="7"/>
        <v>3.6128210704558597</v>
      </c>
      <c r="I71" s="79">
        <f t="shared" si="7"/>
        <v>6.884374241500759</v>
      </c>
      <c r="J71" s="49">
        <f t="shared" si="7"/>
        <v>0.09032052676139647</v>
      </c>
      <c r="K71" s="78">
        <f t="shared" si="7"/>
        <v>4.524108998845346</v>
      </c>
      <c r="L71" s="78">
        <f t="shared" si="7"/>
        <v>3.6128210704558597</v>
      </c>
      <c r="M71" s="79">
        <f t="shared" si="7"/>
        <v>1.0326561362251139</v>
      </c>
      <c r="N71" s="33"/>
    </row>
    <row r="72" spans="1:14" ht="12.75">
      <c r="A72" s="48"/>
      <c r="B72" s="46" t="s">
        <v>72</v>
      </c>
      <c r="C72" s="71"/>
      <c r="D72" s="30"/>
      <c r="E72" s="72">
        <v>0.8816858730390604</v>
      </c>
      <c r="F72" s="49">
        <f aca="true" t="shared" si="8" ref="F72:M72">$E$72*F12</f>
        <v>0.6730754351698022</v>
      </c>
      <c r="G72" s="78">
        <f t="shared" si="8"/>
        <v>30.804674035754296</v>
      </c>
      <c r="H72" s="78">
        <f t="shared" si="8"/>
        <v>26.92301740679209</v>
      </c>
      <c r="I72" s="79">
        <f t="shared" si="8"/>
        <v>51.302880470470996</v>
      </c>
      <c r="J72" s="49">
        <f t="shared" si="8"/>
        <v>0.6730754351698022</v>
      </c>
      <c r="K72" s="78">
        <f t="shared" si="8"/>
        <v>33.71400436135331</v>
      </c>
      <c r="L72" s="78">
        <f t="shared" si="8"/>
        <v>26.92301740679209</v>
      </c>
      <c r="M72" s="79">
        <f t="shared" si="8"/>
        <v>7.695432070570649</v>
      </c>
      <c r="N72" s="33"/>
    </row>
    <row r="73" spans="1:14" ht="12.75">
      <c r="A73" s="48" t="s">
        <v>37</v>
      </c>
      <c r="B73" s="46" t="s">
        <v>71</v>
      </c>
      <c r="C73" s="71"/>
      <c r="D73" s="30"/>
      <c r="E73" s="72">
        <v>0.02430001650963614</v>
      </c>
      <c r="F73" s="49">
        <f aca="true" t="shared" si="9" ref="F73:M73">$E$73*F34</f>
        <v>0.01505177990586589</v>
      </c>
      <c r="G73" s="78">
        <f t="shared" si="9"/>
        <v>0.6888754951235782</v>
      </c>
      <c r="H73" s="78">
        <f t="shared" si="9"/>
        <v>0.6020711962346358</v>
      </c>
      <c r="I73" s="79">
        <f t="shared" si="9"/>
        <v>1.1472706104385848</v>
      </c>
      <c r="J73" s="49">
        <f t="shared" si="9"/>
        <v>0.01505177990586589</v>
      </c>
      <c r="K73" s="78">
        <f t="shared" si="9"/>
        <v>0.7539359585519161</v>
      </c>
      <c r="L73" s="78">
        <f t="shared" si="9"/>
        <v>0.6020711962346358</v>
      </c>
      <c r="M73" s="79">
        <f t="shared" si="9"/>
        <v>0.1720905915657877</v>
      </c>
      <c r="N73" s="33"/>
    </row>
    <row r="74" spans="1:14" ht="12.75">
      <c r="A74" s="48"/>
      <c r="B74" s="46" t="s">
        <v>73</v>
      </c>
      <c r="C74" s="71"/>
      <c r="D74" s="30"/>
      <c r="E74" s="72">
        <v>0.8890962579811418</v>
      </c>
      <c r="F74" s="49">
        <f aca="true" t="shared" si="10" ref="F74:M74">$E$74*F34</f>
        <v>0.5507190163823263</v>
      </c>
      <c r="G74" s="78">
        <f t="shared" si="10"/>
        <v>25.204782255452493</v>
      </c>
      <c r="H74" s="78">
        <f t="shared" si="10"/>
        <v>22.02876065529306</v>
      </c>
      <c r="I74" s="79">
        <f t="shared" si="10"/>
        <v>41.976679572550616</v>
      </c>
      <c r="J74" s="49">
        <f t="shared" si="10"/>
        <v>0.5507190163823263</v>
      </c>
      <c r="K74" s="78">
        <f t="shared" si="10"/>
        <v>27.585233912911896</v>
      </c>
      <c r="L74" s="78">
        <f t="shared" si="10"/>
        <v>22.02876065529306</v>
      </c>
      <c r="M74" s="79">
        <f t="shared" si="10"/>
        <v>6.296501935882591</v>
      </c>
      <c r="N74" s="33"/>
    </row>
    <row r="75" spans="1:14" ht="12.75">
      <c r="A75" s="48"/>
      <c r="B75" s="46" t="s">
        <v>74</v>
      </c>
      <c r="C75" s="71"/>
      <c r="D75" s="30"/>
      <c r="E75" s="72">
        <v>0.08660372550922212</v>
      </c>
      <c r="F75" s="49">
        <f aca="true" t="shared" si="11" ref="F75:M75">$E$75*F34</f>
        <v>0.053643593817144834</v>
      </c>
      <c r="G75" s="78">
        <f t="shared" si="11"/>
        <v>2.455108796574441</v>
      </c>
      <c r="H75" s="78">
        <f t="shared" si="11"/>
        <v>2.145743752685794</v>
      </c>
      <c r="I75" s="79">
        <f t="shared" si="11"/>
        <v>4.088800062823852</v>
      </c>
      <c r="J75" s="49">
        <f t="shared" si="11"/>
        <v>0.053643593817144834</v>
      </c>
      <c r="K75" s="78">
        <f t="shared" si="11"/>
        <v>2.686980182917583</v>
      </c>
      <c r="L75" s="78">
        <f t="shared" si="11"/>
        <v>2.145743752685794</v>
      </c>
      <c r="M75" s="79">
        <f t="shared" si="11"/>
        <v>0.6133200094235778</v>
      </c>
      <c r="N75" s="33"/>
    </row>
    <row r="76" spans="1:14" ht="12.75">
      <c r="A76" s="73" t="s">
        <v>54</v>
      </c>
      <c r="B76" s="74" t="s">
        <v>75</v>
      </c>
      <c r="C76" s="71"/>
      <c r="D76" s="30"/>
      <c r="E76" s="72">
        <v>0.7430471835811275</v>
      </c>
      <c r="F76" s="49">
        <f aca="true" t="shared" si="12" ref="F76:M76">$E$76*F51</f>
        <v>0.2721025597781051</v>
      </c>
      <c r="G76" s="78">
        <f t="shared" si="12"/>
        <v>12.453330221662707</v>
      </c>
      <c r="H76" s="78">
        <f t="shared" si="12"/>
        <v>10.884102391124205</v>
      </c>
      <c r="I76" s="79">
        <f t="shared" si="12"/>
        <v>20.74008999672318</v>
      </c>
      <c r="J76" s="49">
        <f t="shared" si="12"/>
        <v>0.2721025597781051</v>
      </c>
      <c r="K76" s="78">
        <f t="shared" si="12"/>
        <v>13.629478075930853</v>
      </c>
      <c r="L76" s="78">
        <f t="shared" si="12"/>
        <v>10.884102391124205</v>
      </c>
      <c r="M76" s="79">
        <f t="shared" si="12"/>
        <v>3.111013499508477</v>
      </c>
      <c r="N76" s="33"/>
    </row>
    <row r="77" spans="1:14" ht="12.75">
      <c r="A77" s="75"/>
      <c r="B77" s="58" t="s">
        <v>73</v>
      </c>
      <c r="C77" s="56"/>
      <c r="D77" s="76"/>
      <c r="E77" s="77">
        <v>0.25695281641868206</v>
      </c>
      <c r="F77" s="52">
        <f aca="true" t="shared" si="13" ref="F77:M77">$E$77*F51</f>
        <v>0.09409566530182958</v>
      </c>
      <c r="G77" s="80">
        <f t="shared" si="13"/>
        <v>4.30648059094453</v>
      </c>
      <c r="H77" s="80">
        <f t="shared" si="13"/>
        <v>3.7638266120731836</v>
      </c>
      <c r="I77" s="81">
        <f t="shared" si="13"/>
        <v>7.172121306954795</v>
      </c>
      <c r="J77" s="52">
        <f t="shared" si="13"/>
        <v>0.09409566530182958</v>
      </c>
      <c r="K77" s="80">
        <f t="shared" si="13"/>
        <v>4.71320375786707</v>
      </c>
      <c r="L77" s="80">
        <f t="shared" si="13"/>
        <v>3.7638266120731836</v>
      </c>
      <c r="M77" s="81">
        <f t="shared" si="13"/>
        <v>1.0758181960432192</v>
      </c>
      <c r="N77" s="33"/>
    </row>
    <row r="78" spans="4:14" ht="12.75">
      <c r="D78" s="64"/>
      <c r="J78" s="33"/>
      <c r="K78" s="33"/>
      <c r="L78" s="33"/>
      <c r="M78" s="33"/>
      <c r="N78" s="33"/>
    </row>
    <row r="79" spans="4:14" ht="12.75">
      <c r="D79" s="30"/>
      <c r="J79" s="33"/>
      <c r="K79" s="33"/>
      <c r="L79" s="33"/>
      <c r="M79" s="33"/>
      <c r="N79" s="33"/>
    </row>
    <row r="80" spans="4:14" ht="12.75">
      <c r="D80" s="30"/>
      <c r="J80" s="33"/>
      <c r="K80" s="33"/>
      <c r="L80" s="33"/>
      <c r="M80" s="33"/>
      <c r="N80" s="33"/>
    </row>
    <row r="81" spans="4:14" ht="12.75">
      <c r="D81" s="30"/>
      <c r="J81" s="33"/>
      <c r="K81" s="33"/>
      <c r="L81" s="33"/>
      <c r="M81" s="33"/>
      <c r="N81" s="33"/>
    </row>
    <row r="82" spans="4:14" ht="12.75">
      <c r="D82" s="30"/>
      <c r="J82" s="33"/>
      <c r="K82" s="33"/>
      <c r="L82" s="33"/>
      <c r="M82" s="33"/>
      <c r="N82" s="33"/>
    </row>
    <row r="83" spans="4:14" ht="12.75">
      <c r="D83" s="30"/>
      <c r="J83" s="33"/>
      <c r="K83" s="33"/>
      <c r="L83" s="33"/>
      <c r="M83" s="33"/>
      <c r="N83" s="33"/>
    </row>
    <row r="84" spans="4:14" ht="12.75">
      <c r="D84" s="30"/>
      <c r="J84" s="33"/>
      <c r="K84" s="33"/>
      <c r="L84" s="33"/>
      <c r="M84" s="33"/>
      <c r="N84" s="33"/>
    </row>
    <row r="85" spans="4:14" ht="12.75">
      <c r="D85" s="30"/>
      <c r="J85" s="33"/>
      <c r="K85" s="33"/>
      <c r="L85" s="33"/>
      <c r="M85" s="33"/>
      <c r="N85" s="3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85"/>
  <sheetViews>
    <sheetView zoomScale="75" zoomScaleNormal="75" workbookViewId="0" topLeftCell="A1">
      <pane ySplit="3" topLeftCell="BM4" activePane="bottomLeft" state="frozen"/>
      <selection pane="topLeft" activeCell="A1" sqref="A1:IV1"/>
      <selection pane="bottomLeft" activeCell="A4" sqref="A4"/>
    </sheetView>
  </sheetViews>
  <sheetFormatPr defaultColWidth="9.140625" defaultRowHeight="12.75"/>
  <cols>
    <col min="1" max="1" width="15.00390625" style="9" bestFit="1" customWidth="1"/>
    <col min="2" max="2" width="10.28125" style="9" bestFit="1" customWidth="1"/>
    <col min="3" max="3" width="14.421875" style="11" bestFit="1" customWidth="1"/>
    <col min="4" max="4" width="9.140625" style="9" customWidth="1"/>
    <col min="5" max="5" width="13.8515625" style="9" bestFit="1" customWidth="1"/>
    <col min="6" max="6" width="7.140625" style="9" bestFit="1" customWidth="1"/>
    <col min="7" max="7" width="9.7109375" style="9" bestFit="1" customWidth="1"/>
    <col min="8" max="8" width="9.140625" style="9" bestFit="1" customWidth="1"/>
    <col min="9" max="9" width="8.00390625" style="9" bestFit="1" customWidth="1"/>
    <col min="10" max="10" width="7.00390625" style="9" bestFit="1" customWidth="1"/>
    <col min="11" max="11" width="9.57421875" style="9" bestFit="1" customWidth="1"/>
    <col min="12" max="12" width="9.140625" style="9" bestFit="1" customWidth="1"/>
    <col min="13" max="13" width="8.00390625" style="9" bestFit="1" customWidth="1"/>
    <col min="14" max="14" width="8.00390625" style="9" customWidth="1"/>
    <col min="15" max="15" width="9.140625" style="9" customWidth="1"/>
    <col min="16" max="17" width="15.8515625" style="17" customWidth="1"/>
    <col min="18" max="18" width="9.140625" style="17" customWidth="1"/>
    <col min="19" max="19" width="11.00390625" style="17" customWidth="1"/>
    <col min="20" max="20" width="9.140625" style="17" customWidth="1"/>
    <col min="21" max="16384" width="9.140625" style="9" customWidth="1"/>
  </cols>
  <sheetData>
    <row r="2" spans="6:20" ht="12.75">
      <c r="F2" s="16" t="s">
        <v>94</v>
      </c>
      <c r="J2" s="16"/>
      <c r="P2" s="18" t="s">
        <v>92</v>
      </c>
      <c r="Q2" s="18"/>
      <c r="T2" s="18" t="s">
        <v>92</v>
      </c>
    </row>
    <row r="3" spans="1:20" ht="13.5" customHeight="1">
      <c r="A3" s="7" t="s">
        <v>76</v>
      </c>
      <c r="B3" s="7" t="s">
        <v>0</v>
      </c>
      <c r="C3" s="8" t="s">
        <v>83</v>
      </c>
      <c r="D3" s="31" t="s">
        <v>95</v>
      </c>
      <c r="E3" s="9" t="s">
        <v>69</v>
      </c>
      <c r="F3" s="9" t="s">
        <v>77</v>
      </c>
      <c r="G3" s="9" t="s">
        <v>78</v>
      </c>
      <c r="H3" s="9" t="s">
        <v>79</v>
      </c>
      <c r="I3" s="9" t="s">
        <v>80</v>
      </c>
      <c r="P3" s="18" t="s">
        <v>85</v>
      </c>
      <c r="Q3" s="18"/>
      <c r="S3" s="18" t="s">
        <v>99</v>
      </c>
      <c r="T3" s="18" t="s">
        <v>90</v>
      </c>
    </row>
    <row r="4" spans="1:20" ht="13.5" customHeight="1">
      <c r="A4" s="9" t="s">
        <v>7</v>
      </c>
      <c r="B4" s="10">
        <v>1</v>
      </c>
      <c r="C4" s="11">
        <v>7507.424276130985</v>
      </c>
      <c r="D4" s="36" t="s">
        <v>96</v>
      </c>
      <c r="E4" s="12">
        <f aca="true" t="shared" si="0" ref="E4:E35">C4/$C$63</f>
        <v>0.014933357401999707</v>
      </c>
      <c r="F4" s="37">
        <f>F$63*$E4</f>
        <v>96.39183535842771</v>
      </c>
      <c r="G4" s="13">
        <f>G$63*$E4</f>
        <v>100.77328242017441</v>
      </c>
      <c r="H4" s="13">
        <f>H$63*$E4</f>
        <v>214.2040785742838</v>
      </c>
      <c r="I4" s="13">
        <f>I$63*$E4</f>
        <v>107.1020392871419</v>
      </c>
      <c r="J4" s="39"/>
      <c r="K4" s="41"/>
      <c r="L4" s="41"/>
      <c r="M4" s="41"/>
      <c r="N4" s="41"/>
      <c r="O4" s="16" t="s">
        <v>84</v>
      </c>
      <c r="P4" s="26">
        <v>14344000</v>
      </c>
      <c r="Q4" s="26"/>
      <c r="S4" s="17">
        <v>0.9</v>
      </c>
      <c r="T4" s="19">
        <f>+S4*P4/2000</f>
        <v>6454.8</v>
      </c>
    </row>
    <row r="5" spans="1:20" ht="13.5" customHeight="1">
      <c r="A5" s="9" t="s">
        <v>8</v>
      </c>
      <c r="B5" s="10">
        <v>3</v>
      </c>
      <c r="C5" s="11">
        <v>602.8000430800003</v>
      </c>
      <c r="D5" s="36" t="s">
        <v>96</v>
      </c>
      <c r="E5" s="12">
        <f t="shared" si="0"/>
        <v>0.0011990568474829336</v>
      </c>
      <c r="F5" s="37">
        <f aca="true" t="shared" si="1" ref="F5:I61">F$63*$E5</f>
        <v>7.73967213913284</v>
      </c>
      <c r="G5" s="13">
        <f t="shared" si="1"/>
        <v>8.09147541818433</v>
      </c>
      <c r="H5" s="13">
        <f t="shared" si="1"/>
        <v>17.1992714202952</v>
      </c>
      <c r="I5" s="13">
        <f t="shared" si="1"/>
        <v>8.5996357101476</v>
      </c>
      <c r="J5" s="39"/>
      <c r="K5" s="41"/>
      <c r="L5" s="41"/>
      <c r="M5" s="41"/>
      <c r="N5" s="41"/>
      <c r="O5" s="16" t="s">
        <v>78</v>
      </c>
      <c r="P5" s="26">
        <v>1467000</v>
      </c>
      <c r="Q5" s="26"/>
      <c r="S5" s="17">
        <v>9.2</v>
      </c>
      <c r="T5" s="19">
        <f>+S5*P5/2000</f>
        <v>6748.199999999999</v>
      </c>
    </row>
    <row r="6" spans="1:20" ht="13.5" customHeight="1">
      <c r="A6" s="9" t="s">
        <v>9</v>
      </c>
      <c r="B6" s="10">
        <v>5</v>
      </c>
      <c r="C6" s="11">
        <v>2170.114101460999</v>
      </c>
      <c r="D6" s="36" t="s">
        <v>97</v>
      </c>
      <c r="E6" s="12">
        <f t="shared" si="0"/>
        <v>0.004316672175205451</v>
      </c>
      <c r="F6" s="37">
        <f t="shared" si="1"/>
        <v>27.863255556516147</v>
      </c>
      <c r="G6" s="13">
        <f t="shared" si="1"/>
        <v>29.129767172721422</v>
      </c>
      <c r="H6" s="13">
        <f t="shared" si="1"/>
        <v>61.918345681146995</v>
      </c>
      <c r="I6" s="13">
        <f t="shared" si="1"/>
        <v>30.959172840573498</v>
      </c>
      <c r="J6" s="39"/>
      <c r="K6" s="41"/>
      <c r="L6" s="41"/>
      <c r="M6" s="41"/>
      <c r="N6" s="41"/>
      <c r="O6" s="16" t="s">
        <v>79</v>
      </c>
      <c r="P6" s="27">
        <v>326000</v>
      </c>
      <c r="Q6" s="27"/>
      <c r="S6" s="17">
        <v>88</v>
      </c>
      <c r="T6" s="19">
        <f>+S6*P6/2000</f>
        <v>14344</v>
      </c>
    </row>
    <row r="7" spans="1:20" ht="13.5" customHeight="1">
      <c r="A7" s="9" t="s">
        <v>10</v>
      </c>
      <c r="B7" s="10">
        <v>7</v>
      </c>
      <c r="C7" s="11">
        <v>5920.556598616984</v>
      </c>
      <c r="D7" s="36" t="s">
        <v>96</v>
      </c>
      <c r="E7" s="12">
        <f t="shared" si="0"/>
        <v>0.011776847085493342</v>
      </c>
      <c r="F7" s="37">
        <f t="shared" si="1"/>
        <v>76.01719256744242</v>
      </c>
      <c r="G7" s="13">
        <f t="shared" si="1"/>
        <v>79.47251950232615</v>
      </c>
      <c r="H7" s="13">
        <f t="shared" si="1"/>
        <v>168.9270945943165</v>
      </c>
      <c r="I7" s="13">
        <f t="shared" si="1"/>
        <v>84.46354729715824</v>
      </c>
      <c r="J7" s="39"/>
      <c r="K7" s="41"/>
      <c r="L7" s="41"/>
      <c r="M7" s="41"/>
      <c r="N7" s="41"/>
      <c r="O7" s="16" t="s">
        <v>80</v>
      </c>
      <c r="P7" s="27">
        <v>163000</v>
      </c>
      <c r="Q7" s="27"/>
      <c r="S7" s="17">
        <v>88</v>
      </c>
      <c r="T7" s="19">
        <f>+S7*P7/2000</f>
        <v>7172</v>
      </c>
    </row>
    <row r="8" spans="1:20" ht="13.5" customHeight="1">
      <c r="A8" s="9" t="s">
        <v>11</v>
      </c>
      <c r="B8" s="10">
        <v>9</v>
      </c>
      <c r="C8" s="11">
        <v>4061.8415224819814</v>
      </c>
      <c r="D8" s="36" t="s">
        <v>97</v>
      </c>
      <c r="E8" s="12">
        <f t="shared" si="0"/>
        <v>0.008079592804999442</v>
      </c>
      <c r="F8" s="37">
        <f t="shared" si="1"/>
        <v>52.1521556377104</v>
      </c>
      <c r="G8" s="13">
        <f t="shared" si="1"/>
        <v>54.52270816669723</v>
      </c>
      <c r="H8" s="13">
        <f t="shared" si="1"/>
        <v>115.893679194912</v>
      </c>
      <c r="I8" s="13">
        <f t="shared" si="1"/>
        <v>57.946839597456</v>
      </c>
      <c r="J8" s="39"/>
      <c r="K8" s="41"/>
      <c r="L8" s="41"/>
      <c r="M8" s="41"/>
      <c r="N8" s="41"/>
      <c r="O8" s="16" t="s">
        <v>93</v>
      </c>
      <c r="P8" s="28">
        <f>SUM(P4:P7)</f>
        <v>16300000</v>
      </c>
      <c r="Q8" s="28"/>
      <c r="T8" s="28">
        <f>SUM(T4:T7)</f>
        <v>34719</v>
      </c>
    </row>
    <row r="9" spans="1:14" ht="13.5" customHeight="1">
      <c r="A9" s="9" t="s">
        <v>12</v>
      </c>
      <c r="B9" s="10">
        <v>11</v>
      </c>
      <c r="C9" s="11">
        <v>2717.561733260004</v>
      </c>
      <c r="D9" s="36" t="s">
        <v>96</v>
      </c>
      <c r="E9" s="12">
        <f t="shared" si="0"/>
        <v>0.005405625036245304</v>
      </c>
      <c r="F9" s="37">
        <f t="shared" si="1"/>
        <v>34.89222848395619</v>
      </c>
      <c r="G9" s="13">
        <f t="shared" si="1"/>
        <v>36.478238869590555</v>
      </c>
      <c r="H9" s="13">
        <f t="shared" si="1"/>
        <v>77.53828551990264</v>
      </c>
      <c r="I9" s="13">
        <f t="shared" si="1"/>
        <v>38.76914275995132</v>
      </c>
      <c r="J9" s="39"/>
      <c r="K9" s="41"/>
      <c r="L9" s="41"/>
      <c r="M9" s="41"/>
      <c r="N9" s="41"/>
    </row>
    <row r="10" spans="1:14" ht="13.5" customHeight="1">
      <c r="A10" s="9" t="s">
        <v>13</v>
      </c>
      <c r="B10" s="10">
        <v>13</v>
      </c>
      <c r="C10" s="11">
        <v>6641.772161584002</v>
      </c>
      <c r="D10" s="36" t="s">
        <v>96</v>
      </c>
      <c r="E10" s="12">
        <f t="shared" si="0"/>
        <v>0.013211449602885818</v>
      </c>
      <c r="F10" s="37">
        <f t="shared" si="1"/>
        <v>85.27726489670738</v>
      </c>
      <c r="G10" s="13">
        <f t="shared" si="1"/>
        <v>89.15350421019406</v>
      </c>
      <c r="H10" s="13">
        <f t="shared" si="1"/>
        <v>189.50503310379418</v>
      </c>
      <c r="I10" s="13">
        <f t="shared" si="1"/>
        <v>94.75251655189709</v>
      </c>
      <c r="J10" s="39"/>
      <c r="K10" s="41"/>
      <c r="L10" s="41"/>
      <c r="M10" s="41"/>
      <c r="N10" s="41"/>
    </row>
    <row r="11" spans="1:14" ht="13.5" customHeight="1">
      <c r="A11" s="9" t="s">
        <v>14</v>
      </c>
      <c r="B11" s="10">
        <v>15</v>
      </c>
      <c r="C11" s="11">
        <v>2712.475750678</v>
      </c>
      <c r="D11" s="36" t="s">
        <v>97</v>
      </c>
      <c r="E11" s="12">
        <f t="shared" si="0"/>
        <v>0.005395508278107778</v>
      </c>
      <c r="F11" s="37">
        <f t="shared" si="1"/>
        <v>34.82692683353009</v>
      </c>
      <c r="G11" s="13">
        <f t="shared" si="1"/>
        <v>36.40996896232691</v>
      </c>
      <c r="H11" s="13">
        <f t="shared" si="1"/>
        <v>77.39317074117797</v>
      </c>
      <c r="I11" s="13">
        <f t="shared" si="1"/>
        <v>38.696585370588984</v>
      </c>
      <c r="J11" s="39"/>
      <c r="K11" s="41"/>
      <c r="L11" s="41"/>
      <c r="M11" s="41"/>
      <c r="N11" s="41"/>
    </row>
    <row r="12" spans="1:14" ht="13.5" customHeight="1">
      <c r="A12" s="9" t="s">
        <v>15</v>
      </c>
      <c r="B12" s="10">
        <v>17</v>
      </c>
      <c r="C12" s="11">
        <v>7644.4287749839805</v>
      </c>
      <c r="D12" s="36" t="s">
        <v>96</v>
      </c>
      <c r="E12" s="12">
        <f t="shared" si="0"/>
        <v>0.015205879251278755</v>
      </c>
      <c r="F12" s="37">
        <f t="shared" si="1"/>
        <v>98.15090939115412</v>
      </c>
      <c r="G12" s="13">
        <f t="shared" si="1"/>
        <v>102.61231436347927</v>
      </c>
      <c r="H12" s="13">
        <f t="shared" si="1"/>
        <v>218.11313198034247</v>
      </c>
      <c r="I12" s="13">
        <f t="shared" si="1"/>
        <v>109.05656599017124</v>
      </c>
      <c r="J12" s="39"/>
      <c r="K12" s="41"/>
      <c r="L12" s="41"/>
      <c r="M12" s="41"/>
      <c r="N12" s="41"/>
    </row>
    <row r="13" spans="1:14" ht="13.5" customHeight="1">
      <c r="A13" s="9" t="s">
        <v>16</v>
      </c>
      <c r="B13" s="10">
        <v>19</v>
      </c>
      <c r="C13" s="11">
        <v>20059.489274957887</v>
      </c>
      <c r="D13" s="36" t="s">
        <v>97</v>
      </c>
      <c r="E13" s="12">
        <f t="shared" si="0"/>
        <v>0.039901237978107795</v>
      </c>
      <c r="F13" s="37">
        <f t="shared" si="1"/>
        <v>257.5545109010902</v>
      </c>
      <c r="G13" s="13">
        <f t="shared" si="1"/>
        <v>269.26153412386697</v>
      </c>
      <c r="H13" s="13">
        <f t="shared" si="1"/>
        <v>572.3433575579783</v>
      </c>
      <c r="I13" s="13">
        <f t="shared" si="1"/>
        <v>286.17167877898913</v>
      </c>
      <c r="J13" s="39"/>
      <c r="K13" s="41"/>
      <c r="L13" s="41"/>
      <c r="M13" s="41"/>
      <c r="N13" s="41"/>
    </row>
    <row r="14" spans="1:14" ht="13.5" customHeight="1">
      <c r="A14" s="9" t="s">
        <v>17</v>
      </c>
      <c r="B14" s="10">
        <v>21</v>
      </c>
      <c r="C14" s="11">
        <v>3601.103166048997</v>
      </c>
      <c r="D14" s="36" t="s">
        <v>97</v>
      </c>
      <c r="E14" s="12">
        <f t="shared" si="0"/>
        <v>0.007163117287917099</v>
      </c>
      <c r="F14" s="37">
        <f t="shared" si="1"/>
        <v>46.236489470047296</v>
      </c>
      <c r="G14" s="13">
        <f t="shared" si="1"/>
        <v>48.338148082322164</v>
      </c>
      <c r="H14" s="13">
        <f t="shared" si="1"/>
        <v>102.74775437788287</v>
      </c>
      <c r="I14" s="13">
        <f t="shared" si="1"/>
        <v>51.373877188941435</v>
      </c>
      <c r="J14" s="39"/>
      <c r="K14" s="41"/>
      <c r="L14" s="41"/>
      <c r="M14" s="41"/>
      <c r="N14" s="41"/>
    </row>
    <row r="15" spans="1:14" ht="13.5" customHeight="1">
      <c r="A15" s="9" t="s">
        <v>18</v>
      </c>
      <c r="B15" s="10">
        <v>23</v>
      </c>
      <c r="C15" s="11">
        <v>10384.896723015987</v>
      </c>
      <c r="D15" s="36" t="s">
        <v>97</v>
      </c>
      <c r="E15" s="12">
        <f t="shared" si="0"/>
        <v>0.020657068076026706</v>
      </c>
      <c r="F15" s="37">
        <f t="shared" si="1"/>
        <v>133.33724301713718</v>
      </c>
      <c r="G15" s="13">
        <f t="shared" si="1"/>
        <v>139.3980267906434</v>
      </c>
      <c r="H15" s="13">
        <f t="shared" si="1"/>
        <v>296.30498448252706</v>
      </c>
      <c r="I15" s="13">
        <f t="shared" si="1"/>
        <v>148.15249224126353</v>
      </c>
      <c r="J15" s="39"/>
      <c r="K15" s="41"/>
      <c r="L15" s="41"/>
      <c r="M15" s="41"/>
      <c r="N15" s="41"/>
    </row>
    <row r="16" spans="1:14" ht="13.5" customHeight="1">
      <c r="A16" s="9" t="s">
        <v>19</v>
      </c>
      <c r="B16" s="10">
        <v>25</v>
      </c>
      <c r="C16" s="11">
        <v>7752.58779903104</v>
      </c>
      <c r="D16" s="36" t="s">
        <v>96</v>
      </c>
      <c r="E16" s="12">
        <f t="shared" si="0"/>
        <v>0.015421023261119986</v>
      </c>
      <c r="F16" s="37">
        <f t="shared" si="1"/>
        <v>99.53962094587729</v>
      </c>
      <c r="G16" s="13">
        <f t="shared" si="1"/>
        <v>104.06414917068987</v>
      </c>
      <c r="H16" s="13">
        <f t="shared" si="1"/>
        <v>221.19915765750508</v>
      </c>
      <c r="I16" s="13">
        <f t="shared" si="1"/>
        <v>110.59957882875254</v>
      </c>
      <c r="J16" s="39"/>
      <c r="K16" s="41"/>
      <c r="L16" s="41"/>
      <c r="M16" s="41"/>
      <c r="N16" s="41"/>
    </row>
    <row r="17" spans="1:14" ht="13.5" customHeight="1">
      <c r="A17" s="9" t="s">
        <v>20</v>
      </c>
      <c r="B17" s="10">
        <v>27</v>
      </c>
      <c r="C17" s="11">
        <v>8529.53127855996</v>
      </c>
      <c r="D17" s="36" t="s">
        <v>96</v>
      </c>
      <c r="E17" s="12">
        <f t="shared" si="0"/>
        <v>0.01696647669950458</v>
      </c>
      <c r="F17" s="37">
        <f t="shared" si="1"/>
        <v>109.51521379996217</v>
      </c>
      <c r="G17" s="13">
        <f t="shared" si="1"/>
        <v>114.49317806359679</v>
      </c>
      <c r="H17" s="13">
        <f t="shared" si="1"/>
        <v>243.3671417776937</v>
      </c>
      <c r="I17" s="13">
        <f t="shared" si="1"/>
        <v>121.68357088884684</v>
      </c>
      <c r="J17" s="39"/>
      <c r="K17" s="41"/>
      <c r="L17" s="41"/>
      <c r="M17" s="41"/>
      <c r="N17" s="41"/>
    </row>
    <row r="18" spans="1:14" ht="13.5" customHeight="1">
      <c r="A18" s="9" t="s">
        <v>21</v>
      </c>
      <c r="B18" s="10">
        <v>29</v>
      </c>
      <c r="C18" s="11">
        <v>36532.05878227514</v>
      </c>
      <c r="D18" s="36" t="s">
        <v>96</v>
      </c>
      <c r="E18" s="12">
        <f t="shared" si="0"/>
        <v>0.07266757150799112</v>
      </c>
      <c r="F18" s="37">
        <f t="shared" si="1"/>
        <v>469.0546405697811</v>
      </c>
      <c r="G18" s="13">
        <f t="shared" si="1"/>
        <v>490.3753060502256</v>
      </c>
      <c r="H18" s="13">
        <f t="shared" si="1"/>
        <v>1042.3436457106247</v>
      </c>
      <c r="I18" s="13">
        <f t="shared" si="1"/>
        <v>521.1718228553124</v>
      </c>
      <c r="J18" s="39"/>
      <c r="K18" s="41"/>
      <c r="L18" s="41"/>
      <c r="M18" s="41"/>
      <c r="N18" s="41"/>
    </row>
    <row r="19" spans="1:14" ht="13.5" customHeight="1">
      <c r="A19" s="9" t="s">
        <v>22</v>
      </c>
      <c r="B19" s="10">
        <v>31</v>
      </c>
      <c r="C19" s="11">
        <v>5491.714724366004</v>
      </c>
      <c r="D19" s="36" t="s">
        <v>97</v>
      </c>
      <c r="E19" s="12">
        <f t="shared" si="0"/>
        <v>0.0109238183047044</v>
      </c>
      <c r="F19" s="37">
        <f t="shared" si="1"/>
        <v>70.51106239320596</v>
      </c>
      <c r="G19" s="13">
        <f t="shared" si="1"/>
        <v>73.71611068380622</v>
      </c>
      <c r="H19" s="13">
        <f t="shared" si="1"/>
        <v>156.69124976267992</v>
      </c>
      <c r="I19" s="13">
        <f t="shared" si="1"/>
        <v>78.34562488133996</v>
      </c>
      <c r="J19" s="39"/>
      <c r="K19" s="41"/>
      <c r="L19" s="41"/>
      <c r="M19" s="41"/>
      <c r="N19" s="41"/>
    </row>
    <row r="20" spans="1:14" ht="13.5" customHeight="1">
      <c r="A20" s="9" t="s">
        <v>23</v>
      </c>
      <c r="B20" s="10">
        <v>33</v>
      </c>
      <c r="C20" s="11">
        <v>2677.3898973750015</v>
      </c>
      <c r="D20" s="36" t="s">
        <v>97</v>
      </c>
      <c r="E20" s="12">
        <f t="shared" si="0"/>
        <v>0.005325717419371627</v>
      </c>
      <c r="F20" s="37">
        <f t="shared" si="1"/>
        <v>34.376440798559976</v>
      </c>
      <c r="G20" s="13">
        <f t="shared" si="1"/>
        <v>35.93900628940361</v>
      </c>
      <c r="H20" s="13">
        <f t="shared" si="1"/>
        <v>76.39209066346662</v>
      </c>
      <c r="I20" s="13">
        <f t="shared" si="1"/>
        <v>38.19604533173331</v>
      </c>
      <c r="J20" s="39"/>
      <c r="K20" s="41"/>
      <c r="L20" s="41"/>
      <c r="M20" s="41"/>
      <c r="N20" s="41"/>
    </row>
    <row r="21" spans="1:14" ht="13.5" customHeight="1">
      <c r="A21" s="9" t="s">
        <v>24</v>
      </c>
      <c r="B21" s="10">
        <v>35</v>
      </c>
      <c r="C21" s="11">
        <v>10686.013660164046</v>
      </c>
      <c r="D21" s="36" t="s">
        <v>97</v>
      </c>
      <c r="E21" s="12">
        <f t="shared" si="0"/>
        <v>0.021256033403792205</v>
      </c>
      <c r="F21" s="37">
        <f t="shared" si="1"/>
        <v>137.20344441479793</v>
      </c>
      <c r="G21" s="13">
        <f t="shared" si="1"/>
        <v>143.43996461547053</v>
      </c>
      <c r="H21" s="13">
        <f t="shared" si="1"/>
        <v>304.8965431439954</v>
      </c>
      <c r="I21" s="13">
        <f t="shared" si="1"/>
        <v>152.4482715719977</v>
      </c>
      <c r="J21" s="39"/>
      <c r="K21" s="41"/>
      <c r="L21" s="41"/>
      <c r="M21" s="41"/>
      <c r="N21" s="41"/>
    </row>
    <row r="22" spans="1:14" ht="13.5" customHeight="1">
      <c r="A22" s="9" t="s">
        <v>25</v>
      </c>
      <c r="B22" s="10">
        <v>37</v>
      </c>
      <c r="C22" s="11">
        <v>42237.679544942046</v>
      </c>
      <c r="D22" s="36" t="s">
        <v>96</v>
      </c>
      <c r="E22" s="12">
        <f t="shared" si="0"/>
        <v>0.08401687999453449</v>
      </c>
      <c r="F22" s="37">
        <f t="shared" si="1"/>
        <v>542.3121569887212</v>
      </c>
      <c r="G22" s="13">
        <f t="shared" si="1"/>
        <v>566.9627095791175</v>
      </c>
      <c r="H22" s="13">
        <f t="shared" si="1"/>
        <v>1205.1381266416026</v>
      </c>
      <c r="I22" s="13">
        <f t="shared" si="1"/>
        <v>602.5690633208013</v>
      </c>
      <c r="J22" s="39"/>
      <c r="K22" s="41"/>
      <c r="L22" s="41"/>
      <c r="M22" s="41"/>
      <c r="N22" s="41"/>
    </row>
    <row r="23" spans="1:14" ht="13.5" customHeight="1">
      <c r="A23" s="9" t="s">
        <v>26</v>
      </c>
      <c r="B23" s="10">
        <v>39</v>
      </c>
      <c r="C23" s="11">
        <v>6516.970142989992</v>
      </c>
      <c r="D23" s="36" t="s">
        <v>97</v>
      </c>
      <c r="E23" s="12">
        <f t="shared" si="0"/>
        <v>0.012963200259355198</v>
      </c>
      <c r="F23" s="37">
        <f t="shared" si="1"/>
        <v>83.67486503408594</v>
      </c>
      <c r="G23" s="13">
        <f t="shared" si="1"/>
        <v>87.47826799018074</v>
      </c>
      <c r="H23" s="13">
        <f t="shared" si="1"/>
        <v>185.94414452019097</v>
      </c>
      <c r="I23" s="13">
        <f t="shared" si="1"/>
        <v>92.97207226009549</v>
      </c>
      <c r="J23" s="39"/>
      <c r="K23" s="41"/>
      <c r="L23" s="41"/>
      <c r="M23" s="41"/>
      <c r="N23" s="41"/>
    </row>
    <row r="24" spans="1:14" ht="13.5" customHeight="1">
      <c r="A24" s="9" t="s">
        <v>27</v>
      </c>
      <c r="B24" s="10">
        <v>41</v>
      </c>
      <c r="C24" s="11">
        <v>3269.243084643985</v>
      </c>
      <c r="D24" s="36" t="s">
        <v>96</v>
      </c>
      <c r="E24" s="12">
        <f t="shared" si="0"/>
        <v>0.006502999380523198</v>
      </c>
      <c r="F24" s="37">
        <f t="shared" si="1"/>
        <v>41.97556040140114</v>
      </c>
      <c r="G24" s="13">
        <f t="shared" si="1"/>
        <v>43.883540419646636</v>
      </c>
      <c r="H24" s="13">
        <f t="shared" si="1"/>
        <v>93.27902311422474</v>
      </c>
      <c r="I24" s="13">
        <f t="shared" si="1"/>
        <v>46.63951155711237</v>
      </c>
      <c r="J24" s="39"/>
      <c r="K24" s="41"/>
      <c r="L24" s="41"/>
      <c r="M24" s="41"/>
      <c r="N24" s="41"/>
    </row>
    <row r="25" spans="1:14" ht="13.5" customHeight="1">
      <c r="A25" s="9" t="s">
        <v>28</v>
      </c>
      <c r="B25" s="10">
        <v>43</v>
      </c>
      <c r="C25" s="11">
        <v>3116.352229188995</v>
      </c>
      <c r="D25" s="36" t="s">
        <v>96</v>
      </c>
      <c r="E25" s="12">
        <f t="shared" si="0"/>
        <v>0.006198877260335326</v>
      </c>
      <c r="F25" s="37">
        <f t="shared" si="1"/>
        <v>40.01251294001246</v>
      </c>
      <c r="G25" s="13">
        <f t="shared" si="1"/>
        <v>41.831263528194846</v>
      </c>
      <c r="H25" s="13">
        <f t="shared" si="1"/>
        <v>88.91669542224992</v>
      </c>
      <c r="I25" s="13">
        <f t="shared" si="1"/>
        <v>44.45834771112496</v>
      </c>
      <c r="J25" s="39"/>
      <c r="K25" s="41"/>
      <c r="L25" s="41"/>
      <c r="M25" s="41"/>
      <c r="N25" s="41"/>
    </row>
    <row r="26" spans="1:14" ht="13.5" customHeight="1">
      <c r="A26" s="9" t="s">
        <v>29</v>
      </c>
      <c r="B26" s="10">
        <v>45</v>
      </c>
      <c r="C26" s="11">
        <v>11099.562173624938</v>
      </c>
      <c r="D26" s="36" t="s">
        <v>97</v>
      </c>
      <c r="E26" s="12">
        <f t="shared" si="0"/>
        <v>0.022078641468479855</v>
      </c>
      <c r="F26" s="37">
        <f t="shared" si="1"/>
        <v>142.51321495074376</v>
      </c>
      <c r="G26" s="13">
        <f t="shared" si="1"/>
        <v>148.99108835759574</v>
      </c>
      <c r="H26" s="13">
        <f t="shared" si="1"/>
        <v>316.696033223875</v>
      </c>
      <c r="I26" s="13">
        <f t="shared" si="1"/>
        <v>158.3480166119375</v>
      </c>
      <c r="J26" s="39"/>
      <c r="K26" s="41"/>
      <c r="L26" s="41"/>
      <c r="M26" s="41"/>
      <c r="N26" s="41"/>
    </row>
    <row r="27" spans="1:14" ht="13.5" customHeight="1">
      <c r="A27" s="9" t="s">
        <v>30</v>
      </c>
      <c r="B27" s="10">
        <v>47</v>
      </c>
      <c r="C27" s="11">
        <v>7497.463578501019</v>
      </c>
      <c r="D27" s="36" t="s">
        <v>97</v>
      </c>
      <c r="E27" s="12">
        <f t="shared" si="0"/>
        <v>0.014913544127538257</v>
      </c>
      <c r="F27" s="37">
        <f t="shared" si="1"/>
        <v>96.26394463443394</v>
      </c>
      <c r="G27" s="13">
        <f t="shared" si="1"/>
        <v>100.63957848145365</v>
      </c>
      <c r="H27" s="13">
        <f t="shared" si="1"/>
        <v>213.91987696540875</v>
      </c>
      <c r="I27" s="13">
        <f t="shared" si="1"/>
        <v>106.95993848270437</v>
      </c>
      <c r="J27" s="39"/>
      <c r="K27" s="41"/>
      <c r="L27" s="41"/>
      <c r="M27" s="41"/>
      <c r="N27" s="41"/>
    </row>
    <row r="28" spans="1:14" ht="13.5" customHeight="1">
      <c r="A28" s="9" t="s">
        <v>31</v>
      </c>
      <c r="B28" s="10">
        <v>49</v>
      </c>
      <c r="C28" s="11">
        <v>9391.842398240087</v>
      </c>
      <c r="D28" s="36" t="s">
        <v>97</v>
      </c>
      <c r="E28" s="12">
        <f t="shared" si="0"/>
        <v>0.018681738774520576</v>
      </c>
      <c r="F28" s="37">
        <f t="shared" si="1"/>
        <v>120.58688744177542</v>
      </c>
      <c r="G28" s="13">
        <f t="shared" si="1"/>
        <v>126.06810959821973</v>
      </c>
      <c r="H28" s="13">
        <f t="shared" si="1"/>
        <v>267.97086098172315</v>
      </c>
      <c r="I28" s="13">
        <f t="shared" si="1"/>
        <v>133.98543049086157</v>
      </c>
      <c r="J28" s="39"/>
      <c r="K28" s="41"/>
      <c r="L28" s="41"/>
      <c r="M28" s="41"/>
      <c r="N28" s="41"/>
    </row>
    <row r="29" spans="1:14" ht="13.5" customHeight="1">
      <c r="A29" s="9" t="s">
        <v>32</v>
      </c>
      <c r="B29" s="10">
        <v>51</v>
      </c>
      <c r="C29" s="11">
        <v>3883.786637032998</v>
      </c>
      <c r="D29" s="36" t="s">
        <v>96</v>
      </c>
      <c r="E29" s="12">
        <f t="shared" si="0"/>
        <v>0.007725415773865657</v>
      </c>
      <c r="F29" s="37">
        <f t="shared" si="1"/>
        <v>49.866013737148045</v>
      </c>
      <c r="G29" s="13">
        <f t="shared" si="1"/>
        <v>52.132650725200214</v>
      </c>
      <c r="H29" s="13">
        <f t="shared" si="1"/>
        <v>110.81336386032898</v>
      </c>
      <c r="I29" s="13">
        <f t="shared" si="1"/>
        <v>55.40668193016449</v>
      </c>
      <c r="J29" s="39"/>
      <c r="K29" s="41"/>
      <c r="L29" s="41"/>
      <c r="M29" s="41"/>
      <c r="N29" s="41"/>
    </row>
    <row r="30" spans="1:14" ht="13.5" customHeight="1">
      <c r="A30" s="9" t="s">
        <v>33</v>
      </c>
      <c r="B30" s="10">
        <v>53</v>
      </c>
      <c r="C30" s="11">
        <v>11912.921503673972</v>
      </c>
      <c r="D30" s="36" t="s">
        <v>97</v>
      </c>
      <c r="E30" s="12">
        <f t="shared" si="0"/>
        <v>0.02369653132325877</v>
      </c>
      <c r="F30" s="37">
        <f t="shared" si="1"/>
        <v>152.95637038537072</v>
      </c>
      <c r="G30" s="13">
        <f t="shared" si="1"/>
        <v>159.9089326756148</v>
      </c>
      <c r="H30" s="13">
        <f t="shared" si="1"/>
        <v>339.9030453008238</v>
      </c>
      <c r="I30" s="13">
        <f t="shared" si="1"/>
        <v>169.9515226504119</v>
      </c>
      <c r="J30" s="39"/>
      <c r="K30" s="41"/>
      <c r="L30" s="41"/>
      <c r="M30" s="41"/>
      <c r="N30" s="41"/>
    </row>
    <row r="31" spans="1:14" ht="13.5" customHeight="1">
      <c r="A31" s="9" t="s">
        <v>34</v>
      </c>
      <c r="B31" s="10">
        <v>55</v>
      </c>
      <c r="C31" s="11">
        <v>2337.693308362997</v>
      </c>
      <c r="D31" s="36" t="s">
        <v>96</v>
      </c>
      <c r="E31" s="12">
        <f t="shared" si="0"/>
        <v>0.00465001156002851</v>
      </c>
      <c r="F31" s="37">
        <f t="shared" si="1"/>
        <v>30.014894617672024</v>
      </c>
      <c r="G31" s="13">
        <f t="shared" si="1"/>
        <v>31.379208009384385</v>
      </c>
      <c r="H31" s="13">
        <f t="shared" si="1"/>
        <v>66.69976581704894</v>
      </c>
      <c r="I31" s="13">
        <f t="shared" si="1"/>
        <v>33.34988290852447</v>
      </c>
      <c r="J31" s="39"/>
      <c r="K31" s="41"/>
      <c r="L31" s="41"/>
      <c r="M31" s="41"/>
      <c r="N31" s="41"/>
    </row>
    <row r="32" spans="1:14" ht="13.5" customHeight="1">
      <c r="A32" s="9" t="s">
        <v>35</v>
      </c>
      <c r="B32" s="10">
        <v>57</v>
      </c>
      <c r="C32" s="11">
        <v>4472.794605349971</v>
      </c>
      <c r="D32" s="36" t="s">
        <v>97</v>
      </c>
      <c r="E32" s="12">
        <f t="shared" si="0"/>
        <v>0.008897038181229597</v>
      </c>
      <c r="F32" s="37">
        <f t="shared" si="1"/>
        <v>57.4286020522008</v>
      </c>
      <c r="G32" s="13">
        <f t="shared" si="1"/>
        <v>60.03899305457355</v>
      </c>
      <c r="H32" s="13">
        <f t="shared" si="1"/>
        <v>127.61911567155734</v>
      </c>
      <c r="I32" s="13">
        <f t="shared" si="1"/>
        <v>63.80955783577867</v>
      </c>
      <c r="J32" s="39"/>
      <c r="K32" s="41"/>
      <c r="L32" s="41"/>
      <c r="M32" s="41"/>
      <c r="N32" s="41"/>
    </row>
    <row r="33" spans="1:14" ht="13.5" customHeight="1">
      <c r="A33" s="9" t="s">
        <v>36</v>
      </c>
      <c r="B33" s="10">
        <v>59</v>
      </c>
      <c r="C33" s="11">
        <v>11334.014925557956</v>
      </c>
      <c r="D33" s="36" t="s">
        <v>96</v>
      </c>
      <c r="E33" s="12">
        <f t="shared" si="0"/>
        <v>0.022545002048316765</v>
      </c>
      <c r="F33" s="37">
        <f t="shared" si="1"/>
        <v>145.52347922147507</v>
      </c>
      <c r="G33" s="13">
        <f t="shared" si="1"/>
        <v>152.13818282245117</v>
      </c>
      <c r="H33" s="13">
        <f t="shared" si="1"/>
        <v>323.38550938105567</v>
      </c>
      <c r="I33" s="13">
        <f t="shared" si="1"/>
        <v>161.69275469052783</v>
      </c>
      <c r="J33" s="39"/>
      <c r="K33" s="41"/>
      <c r="L33" s="41"/>
      <c r="M33" s="41"/>
      <c r="N33" s="41"/>
    </row>
    <row r="34" spans="1:14" ht="13.5" customHeight="1">
      <c r="A34" s="9" t="s">
        <v>37</v>
      </c>
      <c r="B34" s="10">
        <v>61</v>
      </c>
      <c r="C34" s="11">
        <v>6202.63850411504</v>
      </c>
      <c r="D34" s="36" t="s">
        <v>96</v>
      </c>
      <c r="E34" s="12">
        <f t="shared" si="0"/>
        <v>0.012337948970307886</v>
      </c>
      <c r="F34" s="37">
        <f t="shared" si="1"/>
        <v>79.63899301354334</v>
      </c>
      <c r="G34" s="13">
        <f t="shared" si="1"/>
        <v>83.25894724143166</v>
      </c>
      <c r="H34" s="13">
        <f t="shared" si="1"/>
        <v>176.9755400300963</v>
      </c>
      <c r="I34" s="13">
        <f t="shared" si="1"/>
        <v>88.48777001504816</v>
      </c>
      <c r="J34" s="39"/>
      <c r="K34" s="41"/>
      <c r="L34" s="41"/>
      <c r="M34" s="41"/>
      <c r="N34" s="41"/>
    </row>
    <row r="35" spans="1:14" ht="13.5" customHeight="1">
      <c r="A35" s="9" t="s">
        <v>38</v>
      </c>
      <c r="B35" s="10">
        <v>63</v>
      </c>
      <c r="C35" s="11">
        <v>8207.821499350972</v>
      </c>
      <c r="D35" s="36" t="s">
        <v>97</v>
      </c>
      <c r="E35" s="12">
        <f t="shared" si="0"/>
        <v>0.016326549217595684</v>
      </c>
      <c r="F35" s="37">
        <f t="shared" si="1"/>
        <v>105.38460988973662</v>
      </c>
      <c r="G35" s="13">
        <f t="shared" si="1"/>
        <v>110.17481943017917</v>
      </c>
      <c r="H35" s="13">
        <f t="shared" si="1"/>
        <v>234.18802197719248</v>
      </c>
      <c r="I35" s="13">
        <f t="shared" si="1"/>
        <v>117.09401098859624</v>
      </c>
      <c r="J35" s="39"/>
      <c r="K35" s="41"/>
      <c r="L35" s="41"/>
      <c r="M35" s="41"/>
      <c r="N35" s="41"/>
    </row>
    <row r="36" spans="1:14" ht="13.5" customHeight="1">
      <c r="A36" s="9" t="s">
        <v>39</v>
      </c>
      <c r="B36" s="10">
        <v>65</v>
      </c>
      <c r="C36" s="11">
        <v>20810.943410831704</v>
      </c>
      <c r="D36" s="36" t="s">
        <v>96</v>
      </c>
      <c r="E36" s="12">
        <f aca="true" t="shared" si="2" ref="E36:E61">C36/$C$63</f>
        <v>0.04139598940941997</v>
      </c>
      <c r="F36" s="37">
        <f t="shared" si="1"/>
        <v>267.20283243992407</v>
      </c>
      <c r="G36" s="13">
        <f t="shared" si="1"/>
        <v>279.3484157326478</v>
      </c>
      <c r="H36" s="13">
        <f t="shared" si="1"/>
        <v>593.7840720887201</v>
      </c>
      <c r="I36" s="13">
        <f t="shared" si="1"/>
        <v>296.89203604436005</v>
      </c>
      <c r="J36" s="39"/>
      <c r="K36" s="41"/>
      <c r="L36" s="41"/>
      <c r="M36" s="41"/>
      <c r="N36" s="41"/>
    </row>
    <row r="37" spans="1:14" ht="13.5" customHeight="1">
      <c r="A37" s="9" t="s">
        <v>40</v>
      </c>
      <c r="B37" s="10">
        <v>67</v>
      </c>
      <c r="C37" s="11">
        <v>6762.746530697946</v>
      </c>
      <c r="D37" s="36" t="s">
        <v>96</v>
      </c>
      <c r="E37" s="12">
        <f t="shared" si="2"/>
        <v>0.013452085195602176</v>
      </c>
      <c r="F37" s="37">
        <f t="shared" si="1"/>
        <v>86.83051952057292</v>
      </c>
      <c r="G37" s="13">
        <f t="shared" si="1"/>
        <v>90.77736131696258</v>
      </c>
      <c r="H37" s="13">
        <f t="shared" si="1"/>
        <v>192.9567100457176</v>
      </c>
      <c r="I37" s="13">
        <f t="shared" si="1"/>
        <v>96.4783550228588</v>
      </c>
      <c r="J37" s="39"/>
      <c r="K37" s="41"/>
      <c r="L37" s="41"/>
      <c r="M37" s="41"/>
      <c r="N37" s="41"/>
    </row>
    <row r="38" spans="1:14" ht="13.5" customHeight="1">
      <c r="A38" s="9" t="s">
        <v>41</v>
      </c>
      <c r="B38" s="10">
        <v>69</v>
      </c>
      <c r="C38" s="11">
        <v>3169.5835600499986</v>
      </c>
      <c r="D38" s="36" t="s">
        <v>97</v>
      </c>
      <c r="E38" s="12">
        <f t="shared" si="2"/>
        <v>0.006304762109718201</v>
      </c>
      <c r="F38" s="37">
        <f t="shared" si="1"/>
        <v>40.69597846580904</v>
      </c>
      <c r="G38" s="13">
        <f t="shared" si="1"/>
        <v>42.54579566880036</v>
      </c>
      <c r="H38" s="13">
        <f t="shared" si="1"/>
        <v>90.43550770179787</v>
      </c>
      <c r="I38" s="13">
        <f t="shared" si="1"/>
        <v>45.21775385089894</v>
      </c>
      <c r="J38" s="39"/>
      <c r="K38" s="41"/>
      <c r="L38" s="41"/>
      <c r="M38" s="41"/>
      <c r="N38" s="41"/>
    </row>
    <row r="39" spans="1:14" ht="13.5" customHeight="1">
      <c r="A39" s="9" t="s">
        <v>42</v>
      </c>
      <c r="B39" s="10">
        <v>71</v>
      </c>
      <c r="C39" s="11">
        <v>41060.71761488274</v>
      </c>
      <c r="D39" s="36" t="s">
        <v>96</v>
      </c>
      <c r="E39" s="12">
        <f t="shared" si="2"/>
        <v>0.08167573175198692</v>
      </c>
      <c r="F39" s="37">
        <f t="shared" si="1"/>
        <v>527.2005133127252</v>
      </c>
      <c r="G39" s="13">
        <f t="shared" si="1"/>
        <v>551.164173008758</v>
      </c>
      <c r="H39" s="13">
        <f t="shared" si="1"/>
        <v>1171.5566962505004</v>
      </c>
      <c r="I39" s="13">
        <f t="shared" si="1"/>
        <v>585.7783481252502</v>
      </c>
      <c r="J39" s="39"/>
      <c r="K39" s="41"/>
      <c r="L39" s="41"/>
      <c r="M39" s="41"/>
      <c r="N39" s="41"/>
    </row>
    <row r="40" spans="1:14" ht="13.5" customHeight="1">
      <c r="A40" s="9" t="s">
        <v>43</v>
      </c>
      <c r="B40" s="10">
        <v>73</v>
      </c>
      <c r="C40" s="11">
        <v>19708.30532410902</v>
      </c>
      <c r="D40" s="36" t="s">
        <v>96</v>
      </c>
      <c r="E40" s="12">
        <f t="shared" si="2"/>
        <v>0.03920268208743485</v>
      </c>
      <c r="F40" s="37">
        <f t="shared" si="1"/>
        <v>253.04547233797445</v>
      </c>
      <c r="G40" s="13">
        <f t="shared" si="1"/>
        <v>264.5475392624278</v>
      </c>
      <c r="H40" s="13">
        <f t="shared" si="1"/>
        <v>562.3232718621655</v>
      </c>
      <c r="I40" s="13">
        <f t="shared" si="1"/>
        <v>281.16163593108274</v>
      </c>
      <c r="J40" s="39"/>
      <c r="K40" s="41"/>
      <c r="L40" s="41"/>
      <c r="M40" s="41"/>
      <c r="N40" s="41"/>
    </row>
    <row r="41" spans="1:14" ht="13.5" customHeight="1">
      <c r="A41" s="9" t="s">
        <v>44</v>
      </c>
      <c r="B41" s="10">
        <v>75</v>
      </c>
      <c r="C41" s="11">
        <v>1628.0289282490075</v>
      </c>
      <c r="D41" s="36" t="s">
        <v>96</v>
      </c>
      <c r="E41" s="12">
        <f t="shared" si="2"/>
        <v>0.0032383860232375636</v>
      </c>
      <c r="F41" s="37">
        <f t="shared" si="1"/>
        <v>20.903134102793825</v>
      </c>
      <c r="G41" s="13">
        <f t="shared" si="1"/>
        <v>21.85327656201172</v>
      </c>
      <c r="H41" s="13">
        <f t="shared" si="1"/>
        <v>46.45140911731961</v>
      </c>
      <c r="I41" s="13">
        <f t="shared" si="1"/>
        <v>23.225704558659807</v>
      </c>
      <c r="J41" s="39"/>
      <c r="K41" s="41"/>
      <c r="L41" s="41"/>
      <c r="M41" s="41"/>
      <c r="N41" s="41"/>
    </row>
    <row r="42" spans="1:14" ht="13.5" customHeight="1">
      <c r="A42" s="9" t="s">
        <v>45</v>
      </c>
      <c r="B42" s="10">
        <v>77</v>
      </c>
      <c r="C42" s="11">
        <v>6913.80452400599</v>
      </c>
      <c r="D42" s="36" t="s">
        <v>97</v>
      </c>
      <c r="E42" s="12">
        <f t="shared" si="2"/>
        <v>0.013752561486741066</v>
      </c>
      <c r="F42" s="37">
        <f t="shared" si="1"/>
        <v>88.77003388461624</v>
      </c>
      <c r="G42" s="13">
        <f t="shared" si="1"/>
        <v>92.80503542482604</v>
      </c>
      <c r="H42" s="13">
        <f t="shared" si="1"/>
        <v>197.26674196581385</v>
      </c>
      <c r="I42" s="13">
        <f t="shared" si="1"/>
        <v>98.63337098290692</v>
      </c>
      <c r="J42" s="39"/>
      <c r="K42" s="41"/>
      <c r="L42" s="41"/>
      <c r="M42" s="41"/>
      <c r="N42" s="41"/>
    </row>
    <row r="43" spans="1:14" ht="13.5" customHeight="1">
      <c r="A43" s="9" t="s">
        <v>46</v>
      </c>
      <c r="B43" s="10">
        <v>79</v>
      </c>
      <c r="C43" s="11">
        <v>10141.544426667044</v>
      </c>
      <c r="D43" s="36" t="s">
        <v>96</v>
      </c>
      <c r="E43" s="12">
        <f t="shared" si="2"/>
        <v>0.02017300500961254</v>
      </c>
      <c r="F43" s="37">
        <f t="shared" si="1"/>
        <v>130.21271273604702</v>
      </c>
      <c r="G43" s="13">
        <f t="shared" si="1"/>
        <v>136.13147240586733</v>
      </c>
      <c r="H43" s="13">
        <f t="shared" si="1"/>
        <v>289.3615838578823</v>
      </c>
      <c r="I43" s="13">
        <f t="shared" si="1"/>
        <v>144.68079192894115</v>
      </c>
      <c r="J43" s="39"/>
      <c r="K43" s="41"/>
      <c r="L43" s="41"/>
      <c r="M43" s="41"/>
      <c r="N43" s="41"/>
    </row>
    <row r="44" spans="1:14" ht="13.5" customHeight="1">
      <c r="A44" s="9" t="s">
        <v>47</v>
      </c>
      <c r="B44" s="10">
        <v>81</v>
      </c>
      <c r="C44" s="11">
        <v>4497.633329790016</v>
      </c>
      <c r="D44" s="36" t="s">
        <v>96</v>
      </c>
      <c r="E44" s="12">
        <f t="shared" si="2"/>
        <v>0.008946446012175332</v>
      </c>
      <c r="F44" s="37">
        <f t="shared" si="1"/>
        <v>57.74751971938934</v>
      </c>
      <c r="G44" s="13">
        <f t="shared" si="1"/>
        <v>60.372406979361564</v>
      </c>
      <c r="H44" s="13">
        <f t="shared" si="1"/>
        <v>128.32782159864297</v>
      </c>
      <c r="I44" s="13">
        <f t="shared" si="1"/>
        <v>64.16391079932149</v>
      </c>
      <c r="J44" s="39"/>
      <c r="K44" s="41"/>
      <c r="L44" s="41"/>
      <c r="M44" s="41"/>
      <c r="N44" s="41"/>
    </row>
    <row r="45" spans="1:14" ht="13.5" customHeight="1">
      <c r="A45" s="9" t="s">
        <v>48</v>
      </c>
      <c r="B45" s="10">
        <v>83</v>
      </c>
      <c r="C45" s="11">
        <v>9564.996262319926</v>
      </c>
      <c r="D45" s="36" t="s">
        <v>96</v>
      </c>
      <c r="E45" s="12">
        <f t="shared" si="2"/>
        <v>0.019026166962236392</v>
      </c>
      <c r="F45" s="37">
        <f t="shared" si="1"/>
        <v>122.81010250784347</v>
      </c>
      <c r="G45" s="13">
        <f t="shared" si="1"/>
        <v>128.3923798945636</v>
      </c>
      <c r="H45" s="13">
        <f t="shared" si="1"/>
        <v>272.9113389063188</v>
      </c>
      <c r="I45" s="13">
        <f t="shared" si="1"/>
        <v>136.4556694531594</v>
      </c>
      <c r="J45" s="39"/>
      <c r="K45" s="41"/>
      <c r="L45" s="41"/>
      <c r="M45" s="41"/>
      <c r="N45" s="41"/>
    </row>
    <row r="46" spans="1:14" ht="13.5" customHeight="1">
      <c r="A46" s="9" t="s">
        <v>49</v>
      </c>
      <c r="B46" s="10">
        <v>85</v>
      </c>
      <c r="C46" s="11">
        <v>9329.860230491955</v>
      </c>
      <c r="D46" s="36" t="s">
        <v>96</v>
      </c>
      <c r="E46" s="12">
        <f t="shared" si="2"/>
        <v>0.018558447239436244</v>
      </c>
      <c r="F46" s="37">
        <f t="shared" si="1"/>
        <v>119.79106524111307</v>
      </c>
      <c r="G46" s="13">
        <f t="shared" si="1"/>
        <v>125.23611366116364</v>
      </c>
      <c r="H46" s="13">
        <f t="shared" si="1"/>
        <v>266.2023672024735</v>
      </c>
      <c r="I46" s="13">
        <f t="shared" si="1"/>
        <v>133.10118360123676</v>
      </c>
      <c r="J46" s="39"/>
      <c r="K46" s="41"/>
      <c r="L46" s="41"/>
      <c r="M46" s="41"/>
      <c r="N46" s="41"/>
    </row>
    <row r="47" spans="1:14" ht="13.5" customHeight="1">
      <c r="A47" s="9" t="s">
        <v>50</v>
      </c>
      <c r="B47" s="10">
        <v>87</v>
      </c>
      <c r="C47" s="11">
        <v>3298.4608638250047</v>
      </c>
      <c r="D47" s="36" t="s">
        <v>97</v>
      </c>
      <c r="E47" s="12">
        <f t="shared" si="2"/>
        <v>0.006561117787443411</v>
      </c>
      <c r="F47" s="37">
        <f t="shared" si="1"/>
        <v>42.35070309438973</v>
      </c>
      <c r="G47" s="13">
        <f t="shared" si="1"/>
        <v>44.27573505322562</v>
      </c>
      <c r="H47" s="13">
        <f t="shared" si="1"/>
        <v>94.11267354308829</v>
      </c>
      <c r="I47" s="13">
        <f t="shared" si="1"/>
        <v>47.056336771544146</v>
      </c>
      <c r="J47" s="39"/>
      <c r="K47" s="41"/>
      <c r="L47" s="41"/>
      <c r="M47" s="41"/>
      <c r="N47" s="41"/>
    </row>
    <row r="48" spans="1:14" ht="13.5" customHeight="1">
      <c r="A48" s="9" t="s">
        <v>51</v>
      </c>
      <c r="B48" s="10">
        <v>89</v>
      </c>
      <c r="C48" s="11">
        <v>9594.490738442995</v>
      </c>
      <c r="D48" s="36" t="s">
        <v>96</v>
      </c>
      <c r="E48" s="12">
        <f t="shared" si="2"/>
        <v>0.019084835759566907</v>
      </c>
      <c r="F48" s="37">
        <f t="shared" si="1"/>
        <v>123.18879786085247</v>
      </c>
      <c r="G48" s="13">
        <f t="shared" si="1"/>
        <v>128.78828867270937</v>
      </c>
      <c r="H48" s="13">
        <f t="shared" si="1"/>
        <v>273.7528841352277</v>
      </c>
      <c r="I48" s="13">
        <f t="shared" si="1"/>
        <v>136.87644206761385</v>
      </c>
      <c r="J48" s="39"/>
      <c r="K48" s="41"/>
      <c r="L48" s="41"/>
      <c r="M48" s="41"/>
      <c r="N48" s="41"/>
    </row>
    <row r="49" spans="1:14" ht="13.5" customHeight="1">
      <c r="A49" s="9" t="s">
        <v>52</v>
      </c>
      <c r="B49" s="10">
        <v>91</v>
      </c>
      <c r="C49" s="11">
        <v>2453.7192418980044</v>
      </c>
      <c r="D49" s="36" t="s">
        <v>97</v>
      </c>
      <c r="E49" s="12">
        <f t="shared" si="2"/>
        <v>0.004880803995576307</v>
      </c>
      <c r="F49" s="37">
        <f t="shared" si="1"/>
        <v>31.504613630645945</v>
      </c>
      <c r="G49" s="13">
        <f t="shared" si="1"/>
        <v>32.93664152294803</v>
      </c>
      <c r="H49" s="13">
        <f t="shared" si="1"/>
        <v>70.01025251254654</v>
      </c>
      <c r="I49" s="13">
        <f t="shared" si="1"/>
        <v>35.00512625627327</v>
      </c>
      <c r="J49" s="39"/>
      <c r="K49" s="41"/>
      <c r="L49" s="41"/>
      <c r="M49" s="41"/>
      <c r="N49" s="41"/>
    </row>
    <row r="50" spans="1:14" ht="13.5" customHeight="1">
      <c r="A50" s="9" t="s">
        <v>53</v>
      </c>
      <c r="B50" s="10">
        <v>93</v>
      </c>
      <c r="C50" s="11">
        <v>15290.863017059071</v>
      </c>
      <c r="D50" s="36" t="s">
        <v>96</v>
      </c>
      <c r="E50" s="12">
        <f t="shared" si="2"/>
        <v>0.03041574766791276</v>
      </c>
      <c r="F50" s="37">
        <f t="shared" si="1"/>
        <v>196.32756804684328</v>
      </c>
      <c r="G50" s="13">
        <f t="shared" si="1"/>
        <v>205.25154841260886</v>
      </c>
      <c r="H50" s="13">
        <f t="shared" si="1"/>
        <v>436.2834845485406</v>
      </c>
      <c r="I50" s="13">
        <f t="shared" si="1"/>
        <v>218.1417422742703</v>
      </c>
      <c r="J50" s="39"/>
      <c r="K50" s="41"/>
      <c r="L50" s="41"/>
      <c r="M50" s="41"/>
      <c r="N50" s="41"/>
    </row>
    <row r="51" spans="1:14" ht="13.5" customHeight="1">
      <c r="A51" s="9" t="s">
        <v>54</v>
      </c>
      <c r="B51" s="10">
        <v>95</v>
      </c>
      <c r="C51" s="11">
        <v>3667.004266131998</v>
      </c>
      <c r="D51" s="36" t="s">
        <v>96</v>
      </c>
      <c r="E51" s="12">
        <f t="shared" si="2"/>
        <v>0.0072942041486735</v>
      </c>
      <c r="F51" s="37">
        <f t="shared" si="1"/>
        <v>47.08262893885771</v>
      </c>
      <c r="G51" s="13">
        <f t="shared" si="1"/>
        <v>49.222748436078504</v>
      </c>
      <c r="H51" s="13">
        <f t="shared" si="1"/>
        <v>104.62806430857269</v>
      </c>
      <c r="I51" s="13">
        <f t="shared" si="1"/>
        <v>52.314032154286345</v>
      </c>
      <c r="J51" s="39"/>
      <c r="K51" s="41"/>
      <c r="L51" s="41"/>
      <c r="M51" s="41"/>
      <c r="N51" s="41"/>
    </row>
    <row r="52" spans="1:14" ht="13.5" customHeight="1">
      <c r="A52" s="9" t="s">
        <v>55</v>
      </c>
      <c r="B52" s="10">
        <v>97</v>
      </c>
      <c r="C52" s="11">
        <v>6762.773054263976</v>
      </c>
      <c r="D52" s="36" t="s">
        <v>96</v>
      </c>
      <c r="E52" s="12">
        <f t="shared" si="2"/>
        <v>0.01345213795482778</v>
      </c>
      <c r="F52" s="37">
        <f t="shared" si="1"/>
        <v>86.83086007082235</v>
      </c>
      <c r="G52" s="13">
        <f t="shared" si="1"/>
        <v>90.77771734676881</v>
      </c>
      <c r="H52" s="13">
        <f t="shared" si="1"/>
        <v>192.95746682404967</v>
      </c>
      <c r="I52" s="13">
        <f t="shared" si="1"/>
        <v>96.47873341202484</v>
      </c>
      <c r="J52" s="39"/>
      <c r="K52" s="41"/>
      <c r="L52" s="41"/>
      <c r="M52" s="41"/>
      <c r="N52" s="41"/>
    </row>
    <row r="53" spans="1:14" ht="13.5" customHeight="1">
      <c r="A53" s="9" t="s">
        <v>56</v>
      </c>
      <c r="B53" s="10">
        <v>99</v>
      </c>
      <c r="C53" s="11">
        <v>6614.861608199008</v>
      </c>
      <c r="D53" s="36" t="s">
        <v>97</v>
      </c>
      <c r="E53" s="12">
        <f t="shared" si="2"/>
        <v>0.013157920603217929</v>
      </c>
      <c r="F53" s="37">
        <f t="shared" si="1"/>
        <v>84.93174590965108</v>
      </c>
      <c r="G53" s="13">
        <f t="shared" si="1"/>
        <v>88.79227981463521</v>
      </c>
      <c r="H53" s="13">
        <f t="shared" si="1"/>
        <v>188.73721313255797</v>
      </c>
      <c r="I53" s="13">
        <f t="shared" si="1"/>
        <v>94.36860656627898</v>
      </c>
      <c r="J53" s="39"/>
      <c r="K53" s="41"/>
      <c r="L53" s="41"/>
      <c r="M53" s="41"/>
      <c r="N53" s="41"/>
    </row>
    <row r="54" spans="1:14" ht="13.5" customHeight="1">
      <c r="A54" s="9" t="s">
        <v>57</v>
      </c>
      <c r="B54" s="10">
        <v>101</v>
      </c>
      <c r="C54" s="11">
        <v>2474.699523598005</v>
      </c>
      <c r="D54" s="36" t="s">
        <v>97</v>
      </c>
      <c r="E54" s="12">
        <f t="shared" si="2"/>
        <v>0.0049225368234407</v>
      </c>
      <c r="F54" s="37">
        <f t="shared" si="1"/>
        <v>31.77399068794503</v>
      </c>
      <c r="G54" s="13">
        <f t="shared" si="1"/>
        <v>33.218262991942524</v>
      </c>
      <c r="H54" s="13">
        <f t="shared" si="1"/>
        <v>70.6088681954334</v>
      </c>
      <c r="I54" s="13">
        <f t="shared" si="1"/>
        <v>35.3044340977167</v>
      </c>
      <c r="J54" s="39"/>
      <c r="K54" s="41"/>
      <c r="L54" s="41"/>
      <c r="M54" s="41"/>
      <c r="N54" s="41"/>
    </row>
    <row r="55" spans="1:14" ht="13.5" customHeight="1">
      <c r="A55" s="9" t="s">
        <v>58</v>
      </c>
      <c r="B55" s="10">
        <v>103</v>
      </c>
      <c r="C55" s="11">
        <v>6806.760268189993</v>
      </c>
      <c r="D55" s="36" t="s">
        <v>96</v>
      </c>
      <c r="E55" s="12">
        <f t="shared" si="2"/>
        <v>0.01353963491284092</v>
      </c>
      <c r="F55" s="37">
        <f t="shared" si="1"/>
        <v>87.39563543540557</v>
      </c>
      <c r="G55" s="13">
        <f t="shared" si="1"/>
        <v>91.36816431883308</v>
      </c>
      <c r="H55" s="13">
        <f t="shared" si="1"/>
        <v>194.21252318979015</v>
      </c>
      <c r="I55" s="13">
        <f t="shared" si="1"/>
        <v>97.10626159489507</v>
      </c>
      <c r="J55" s="39"/>
      <c r="K55" s="41"/>
      <c r="L55" s="41"/>
      <c r="M55" s="41"/>
      <c r="N55" s="41"/>
    </row>
    <row r="56" spans="1:14" ht="13.5" customHeight="1">
      <c r="A56" s="9" t="s">
        <v>59</v>
      </c>
      <c r="B56" s="10">
        <v>105</v>
      </c>
      <c r="C56" s="11">
        <v>6018.797999467003</v>
      </c>
      <c r="D56" s="36" t="s">
        <v>97</v>
      </c>
      <c r="E56" s="12">
        <f t="shared" si="2"/>
        <v>0.011972263502177137</v>
      </c>
      <c r="F56" s="37">
        <f t="shared" si="1"/>
        <v>77.27856645385299</v>
      </c>
      <c r="G56" s="13">
        <f t="shared" si="1"/>
        <v>80.79122856539175</v>
      </c>
      <c r="H56" s="13">
        <f t="shared" si="1"/>
        <v>171.73014767522886</v>
      </c>
      <c r="I56" s="13">
        <f t="shared" si="1"/>
        <v>85.86507383761443</v>
      </c>
      <c r="J56" s="39"/>
      <c r="K56" s="41"/>
      <c r="L56" s="41"/>
      <c r="M56" s="41"/>
      <c r="N56" s="41"/>
    </row>
    <row r="57" spans="1:14" ht="13.5" customHeight="1">
      <c r="A57" s="9" t="s">
        <v>60</v>
      </c>
      <c r="B57" s="10">
        <v>107</v>
      </c>
      <c r="C57" s="11">
        <v>10268.470945470935</v>
      </c>
      <c r="D57" s="36" t="s">
        <v>97</v>
      </c>
      <c r="E57" s="12">
        <f t="shared" si="2"/>
        <v>0.020425480292662213</v>
      </c>
      <c r="F57" s="37">
        <f t="shared" si="1"/>
        <v>131.84239019307606</v>
      </c>
      <c r="G57" s="13">
        <f t="shared" si="1"/>
        <v>137.83522611094313</v>
      </c>
      <c r="H57" s="13">
        <f t="shared" si="1"/>
        <v>292.9830893179468</v>
      </c>
      <c r="I57" s="13">
        <f t="shared" si="1"/>
        <v>146.4915446589734</v>
      </c>
      <c r="J57" s="39"/>
      <c r="K57" s="41"/>
      <c r="L57" s="41"/>
      <c r="M57" s="41"/>
      <c r="N57" s="41"/>
    </row>
    <row r="58" spans="1:14" ht="13.5" customHeight="1">
      <c r="A58" s="9" t="s">
        <v>61</v>
      </c>
      <c r="B58" s="10">
        <v>109</v>
      </c>
      <c r="C58" s="11">
        <v>4779.649563271018</v>
      </c>
      <c r="D58" s="36" t="s">
        <v>97</v>
      </c>
      <c r="E58" s="12">
        <f t="shared" si="2"/>
        <v>0.009507417265808542</v>
      </c>
      <c r="F58" s="37">
        <f t="shared" si="1"/>
        <v>61.36847696734098</v>
      </c>
      <c r="G58" s="13">
        <f t="shared" si="1"/>
        <v>64.1579531931292</v>
      </c>
      <c r="H58" s="13">
        <f t="shared" si="1"/>
        <v>136.37439326075773</v>
      </c>
      <c r="I58" s="13">
        <f t="shared" si="1"/>
        <v>68.18719663037886</v>
      </c>
      <c r="J58" s="39"/>
      <c r="K58" s="41"/>
      <c r="L58" s="41"/>
      <c r="M58" s="41"/>
      <c r="N58" s="41"/>
    </row>
    <row r="59" spans="1:14" ht="13.5" customHeight="1">
      <c r="A59" s="9" t="s">
        <v>62</v>
      </c>
      <c r="B59" s="10">
        <v>111</v>
      </c>
      <c r="C59" s="11">
        <v>7525.087124618004</v>
      </c>
      <c r="D59" s="36" t="s">
        <v>96</v>
      </c>
      <c r="E59" s="12">
        <f t="shared" si="2"/>
        <v>0.01496849137331829</v>
      </c>
      <c r="F59" s="37">
        <f t="shared" si="1"/>
        <v>96.6186181164949</v>
      </c>
      <c r="G59" s="13">
        <f t="shared" si="1"/>
        <v>101.01037348542647</v>
      </c>
      <c r="H59" s="13">
        <f t="shared" si="1"/>
        <v>214.70804025887756</v>
      </c>
      <c r="I59" s="13">
        <f t="shared" si="1"/>
        <v>107.35402012943878</v>
      </c>
      <c r="J59" s="39"/>
      <c r="K59" s="41"/>
      <c r="L59" s="41"/>
      <c r="M59" s="41"/>
      <c r="N59" s="41"/>
    </row>
    <row r="60" spans="1:14" ht="13.5" customHeight="1">
      <c r="A60" s="9" t="s">
        <v>63</v>
      </c>
      <c r="B60" s="10">
        <v>113</v>
      </c>
      <c r="C60" s="11">
        <v>3520.37780835099</v>
      </c>
      <c r="D60" s="36" t="s">
        <v>96</v>
      </c>
      <c r="E60" s="12">
        <f t="shared" si="2"/>
        <v>0.007002542825415844</v>
      </c>
      <c r="F60" s="37">
        <f t="shared" si="1"/>
        <v>45.20001342949419</v>
      </c>
      <c r="G60" s="13">
        <f t="shared" si="1"/>
        <v>47.25455949447119</v>
      </c>
      <c r="H60" s="13">
        <f t="shared" si="1"/>
        <v>100.44447428776486</v>
      </c>
      <c r="I60" s="13">
        <f t="shared" si="1"/>
        <v>50.22223714388243</v>
      </c>
      <c r="J60" s="39"/>
      <c r="K60" s="41"/>
      <c r="L60" s="41"/>
      <c r="M60" s="41"/>
      <c r="N60" s="41"/>
    </row>
    <row r="61" spans="1:14" ht="13.5" customHeight="1">
      <c r="A61" s="9" t="s">
        <v>64</v>
      </c>
      <c r="B61" s="10">
        <v>115</v>
      </c>
      <c r="C61" s="11">
        <v>2889.7693685209924</v>
      </c>
      <c r="D61" s="36" t="s">
        <v>97</v>
      </c>
      <c r="E61" s="12">
        <f t="shared" si="2"/>
        <v>0.0057481710373927</v>
      </c>
      <c r="F61" s="37">
        <f t="shared" si="1"/>
        <v>37.1032944121624</v>
      </c>
      <c r="G61" s="13">
        <f t="shared" si="1"/>
        <v>38.78980779453341</v>
      </c>
      <c r="H61" s="13">
        <f t="shared" si="1"/>
        <v>82.45176536036088</v>
      </c>
      <c r="I61" s="13">
        <f t="shared" si="1"/>
        <v>41.22588268018044</v>
      </c>
      <c r="J61" s="39"/>
      <c r="K61" s="41"/>
      <c r="L61" s="41"/>
      <c r="M61" s="41"/>
      <c r="N61" s="41"/>
    </row>
    <row r="62" spans="6:14" ht="12.75">
      <c r="F62" s="13"/>
      <c r="J62" s="34"/>
      <c r="K62" s="34"/>
      <c r="L62" s="34"/>
      <c r="M62" s="34"/>
      <c r="N62" s="34"/>
    </row>
    <row r="63" spans="1:14" ht="12.75">
      <c r="A63" s="9" t="s">
        <v>81</v>
      </c>
      <c r="C63" s="11">
        <f>SUM(C4:C61)</f>
        <v>502728.4939370483</v>
      </c>
      <c r="F63" s="11">
        <f>T4</f>
        <v>6454.8</v>
      </c>
      <c r="G63" s="11">
        <f>T5</f>
        <v>6748.199999999999</v>
      </c>
      <c r="H63" s="11">
        <f>T6</f>
        <v>14344</v>
      </c>
      <c r="I63" s="11">
        <f>T7</f>
        <v>7172</v>
      </c>
      <c r="J63" s="11"/>
      <c r="K63" s="11"/>
      <c r="L63" s="11"/>
      <c r="M63" s="11"/>
      <c r="N63" s="34"/>
    </row>
    <row r="64" spans="4:14" ht="12.75">
      <c r="D64" s="32"/>
      <c r="J64" s="34"/>
      <c r="K64" s="34"/>
      <c r="L64" s="34"/>
      <c r="M64" s="34"/>
      <c r="N64" s="34"/>
    </row>
    <row r="65" spans="4:14" ht="12.75">
      <c r="D65" s="32"/>
      <c r="J65" s="34"/>
      <c r="K65" s="34"/>
      <c r="L65" s="34"/>
      <c r="M65" s="34"/>
      <c r="N65" s="34"/>
    </row>
    <row r="66" spans="4:14" ht="12.75">
      <c r="D66" s="32"/>
      <c r="J66" s="34"/>
      <c r="K66" s="34"/>
      <c r="L66" s="34"/>
      <c r="M66" s="34"/>
      <c r="N66" s="34"/>
    </row>
    <row r="67" spans="1:14" ht="12.75">
      <c r="A67" s="9" t="s">
        <v>66</v>
      </c>
      <c r="D67" s="32"/>
      <c r="J67" s="34"/>
      <c r="K67" s="34"/>
      <c r="L67" s="34"/>
      <c r="M67" s="34"/>
      <c r="N67" s="34"/>
    </row>
    <row r="68" spans="4:14" ht="12.75">
      <c r="D68" s="32"/>
      <c r="E68" s="9" t="s">
        <v>82</v>
      </c>
      <c r="J68" s="34"/>
      <c r="K68" s="34"/>
      <c r="L68" s="34"/>
      <c r="M68" s="34"/>
      <c r="N68" s="34"/>
    </row>
    <row r="69" spans="1:14" ht="12.75">
      <c r="A69" s="9" t="s">
        <v>67</v>
      </c>
      <c r="B69" s="9" t="s">
        <v>68</v>
      </c>
      <c r="D69" s="32"/>
      <c r="E69" s="9" t="s">
        <v>69</v>
      </c>
      <c r="F69" s="9" t="s">
        <v>77</v>
      </c>
      <c r="G69" s="9" t="s">
        <v>78</v>
      </c>
      <c r="H69" s="9" t="s">
        <v>79</v>
      </c>
      <c r="I69" s="9" t="s">
        <v>80</v>
      </c>
      <c r="N69" s="34"/>
    </row>
    <row r="70" spans="4:14" ht="12.75">
      <c r="D70" s="32"/>
      <c r="N70" s="34"/>
    </row>
    <row r="71" spans="1:14" ht="12.75">
      <c r="A71" s="9" t="s">
        <v>15</v>
      </c>
      <c r="B71" s="9" t="s">
        <v>71</v>
      </c>
      <c r="D71" s="32"/>
      <c r="E71" s="14">
        <v>0.11831412696093964</v>
      </c>
      <c r="F71" s="13">
        <f>$E$71*F12</f>
        <v>11.61263915503669</v>
      </c>
      <c r="G71" s="13">
        <f>$E$71*G12</f>
        <v>12.140486389356537</v>
      </c>
      <c r="H71" s="13">
        <f>$E$71*H12</f>
        <v>25.805864788970425</v>
      </c>
      <c r="I71" s="13">
        <f>$E$71*I12</f>
        <v>12.902932394485212</v>
      </c>
      <c r="J71" s="13"/>
      <c r="K71" s="13"/>
      <c r="L71" s="13"/>
      <c r="M71" s="13"/>
      <c r="N71" s="34"/>
    </row>
    <row r="72" spans="2:14" ht="12.75">
      <c r="B72" s="9" t="s">
        <v>72</v>
      </c>
      <c r="D72" s="32"/>
      <c r="E72" s="14">
        <v>0.8816858730390604</v>
      </c>
      <c r="F72" s="13">
        <f>$E$72*F12</f>
        <v>86.53827023611743</v>
      </c>
      <c r="G72" s="13">
        <f>$E$72*G12</f>
        <v>90.47182797412275</v>
      </c>
      <c r="H72" s="13">
        <f>$E$72*H12</f>
        <v>192.30726719137206</v>
      </c>
      <c r="I72" s="13">
        <f>$E$72*I12</f>
        <v>96.15363359568603</v>
      </c>
      <c r="J72" s="13"/>
      <c r="K72" s="13"/>
      <c r="L72" s="13"/>
      <c r="M72" s="13"/>
      <c r="N72" s="34"/>
    </row>
    <row r="73" spans="1:14" ht="12.75">
      <c r="A73" s="9" t="s">
        <v>37</v>
      </c>
      <c r="B73" s="9" t="s">
        <v>71</v>
      </c>
      <c r="D73" s="32"/>
      <c r="E73" s="14">
        <v>0.02430001650963614</v>
      </c>
      <c r="F73" s="13">
        <f>$E$73*F34</f>
        <v>1.9352288450399004</v>
      </c>
      <c r="G73" s="13">
        <f>$E$73*G34</f>
        <v>2.0231937925417136</v>
      </c>
      <c r="H73" s="13">
        <f>$E$73*H34</f>
        <v>4.300508544533112</v>
      </c>
      <c r="I73" s="13">
        <f>$E$73*I34</f>
        <v>2.150254272266556</v>
      </c>
      <c r="J73" s="13"/>
      <c r="K73" s="13"/>
      <c r="L73" s="13"/>
      <c r="M73" s="13"/>
      <c r="N73" s="34"/>
    </row>
    <row r="74" spans="2:14" ht="12.75">
      <c r="B74" s="9" t="s">
        <v>73</v>
      </c>
      <c r="D74" s="32"/>
      <c r="E74" s="14">
        <v>0.8890962579811418</v>
      </c>
      <c r="F74" s="13">
        <f>$E$74*F34</f>
        <v>70.80673067772769</v>
      </c>
      <c r="G74" s="13">
        <f>$E$74*G34</f>
        <v>74.0252184358062</v>
      </c>
      <c r="H74" s="13">
        <f>$E$74*H34</f>
        <v>157.3482903949504</v>
      </c>
      <c r="I74" s="13">
        <f>$E$74*I34</f>
        <v>78.6741451974752</v>
      </c>
      <c r="J74" s="13"/>
      <c r="K74" s="13"/>
      <c r="L74" s="13"/>
      <c r="M74" s="13"/>
      <c r="N74" s="34"/>
    </row>
    <row r="75" spans="2:14" ht="12.75">
      <c r="B75" s="9" t="s">
        <v>74</v>
      </c>
      <c r="D75" s="32"/>
      <c r="E75" s="14">
        <v>0.08660372550922212</v>
      </c>
      <c r="F75" s="13">
        <f>$E$75*F34</f>
        <v>6.897033490775765</v>
      </c>
      <c r="G75" s="13">
        <f>$E$75*G34</f>
        <v>7.210535013083753</v>
      </c>
      <c r="H75" s="13">
        <f>$E$75*H34</f>
        <v>15.326741090612812</v>
      </c>
      <c r="I75" s="13">
        <f>$E$75*I34</f>
        <v>7.663370545306406</v>
      </c>
      <c r="J75" s="13"/>
      <c r="K75" s="13"/>
      <c r="L75" s="13"/>
      <c r="M75" s="13"/>
      <c r="N75" s="34"/>
    </row>
    <row r="76" spans="1:14" ht="12.75">
      <c r="A76" s="15" t="s">
        <v>54</v>
      </c>
      <c r="B76" s="15" t="s">
        <v>75</v>
      </c>
      <c r="D76" s="32"/>
      <c r="E76" s="14">
        <v>0.7430471835811275</v>
      </c>
      <c r="F76" s="13">
        <f>$E$76*F51</f>
        <v>34.98461482861351</v>
      </c>
      <c r="G76" s="13">
        <f>$E$76*G51</f>
        <v>36.57482459355048</v>
      </c>
      <c r="H76" s="13">
        <f>$E$76*H51</f>
        <v>77.74358850803003</v>
      </c>
      <c r="I76" s="13">
        <f>$E$76*I51</f>
        <v>38.871794254015015</v>
      </c>
      <c r="J76" s="13"/>
      <c r="K76" s="13"/>
      <c r="L76" s="13"/>
      <c r="M76" s="13"/>
      <c r="N76" s="34"/>
    </row>
    <row r="77" spans="1:14" ht="12.75">
      <c r="A77" s="15"/>
      <c r="B77" s="9" t="s">
        <v>73</v>
      </c>
      <c r="D77" s="32"/>
      <c r="E77" s="14">
        <v>0.25695281641868206</v>
      </c>
      <c r="F77" s="13">
        <f>$E$77*F51</f>
        <v>12.098014110235232</v>
      </c>
      <c r="G77" s="13">
        <f>$E$77*G51</f>
        <v>12.647923842518649</v>
      </c>
      <c r="H77" s="13">
        <f>$E$77*H51</f>
        <v>26.88447580052274</v>
      </c>
      <c r="I77" s="13">
        <f>$E$77*I51</f>
        <v>13.44223790026137</v>
      </c>
      <c r="J77" s="13"/>
      <c r="K77" s="13"/>
      <c r="L77" s="13"/>
      <c r="M77" s="13"/>
      <c r="N77" s="34"/>
    </row>
    <row r="78" spans="4:14" ht="12.75">
      <c r="D78" s="32"/>
      <c r="J78" s="34"/>
      <c r="K78" s="34"/>
      <c r="L78" s="34"/>
      <c r="M78" s="34"/>
      <c r="N78" s="34"/>
    </row>
    <row r="79" spans="4:14" ht="12.75">
      <c r="D79" s="32"/>
      <c r="J79" s="34"/>
      <c r="K79" s="34"/>
      <c r="L79" s="34"/>
      <c r="M79" s="34"/>
      <c r="N79" s="34"/>
    </row>
    <row r="80" spans="4:14" ht="12.75">
      <c r="D80" s="32"/>
      <c r="J80" s="34"/>
      <c r="K80" s="34"/>
      <c r="L80" s="34"/>
      <c r="M80" s="34"/>
      <c r="N80" s="34"/>
    </row>
    <row r="81" spans="4:14" ht="12.75">
      <c r="D81" s="32"/>
      <c r="J81" s="34"/>
      <c r="K81" s="34"/>
      <c r="L81" s="34"/>
      <c r="M81" s="34"/>
      <c r="N81" s="34"/>
    </row>
    <row r="82" spans="4:14" ht="12.75">
      <c r="D82" s="32"/>
      <c r="J82" s="34"/>
      <c r="K82" s="34"/>
      <c r="L82" s="34"/>
      <c r="M82" s="34"/>
      <c r="N82" s="34"/>
    </row>
    <row r="83" spans="4:14" ht="12.75">
      <c r="D83" s="32"/>
      <c r="J83" s="34"/>
      <c r="K83" s="34"/>
      <c r="L83" s="34"/>
      <c r="M83" s="34"/>
      <c r="N83" s="34"/>
    </row>
    <row r="84" spans="4:14" ht="12.75">
      <c r="D84" s="32"/>
      <c r="J84" s="34"/>
      <c r="K84" s="34"/>
      <c r="L84" s="34"/>
      <c r="M84" s="34"/>
      <c r="N84" s="34"/>
    </row>
    <row r="85" spans="4:14" ht="12.75">
      <c r="D85" s="32"/>
      <c r="J85" s="34"/>
      <c r="K85" s="34"/>
      <c r="L85" s="34"/>
      <c r="M85" s="34"/>
      <c r="N85" s="3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4.8515625" style="0" bestFit="1" customWidth="1"/>
    <col min="3" max="3" width="21.57421875" style="0" bestFit="1" customWidth="1"/>
    <col min="4" max="4" width="25.7109375" style="0" bestFit="1" customWidth="1"/>
    <col min="5" max="5" width="16.57421875" style="0" bestFit="1" customWidth="1"/>
    <col min="6" max="6" width="18.8515625" style="0" bestFit="1" customWidth="1"/>
    <col min="8" max="8" width="8.57421875" style="0" bestFit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8" ht="12.75">
      <c r="A2">
        <v>1</v>
      </c>
      <c r="B2" t="s">
        <v>7</v>
      </c>
      <c r="C2">
        <v>169648</v>
      </c>
      <c r="D2">
        <v>365565</v>
      </c>
      <c r="E2">
        <v>535236</v>
      </c>
      <c r="F2" s="1">
        <f aca="true" t="shared" si="0" ref="F2:F33">E2/$E$61</f>
        <v>0.05267468943755541</v>
      </c>
      <c r="H2" s="2">
        <f aca="true" t="shared" si="1" ref="H2:H33">F2*2211</f>
        <v>116.46373834643502</v>
      </c>
    </row>
    <row r="3" spans="1:8" ht="12.75">
      <c r="A3">
        <v>3</v>
      </c>
      <c r="B3" t="s">
        <v>8</v>
      </c>
      <c r="C3">
        <v>0</v>
      </c>
      <c r="D3">
        <v>429</v>
      </c>
      <c r="E3">
        <v>450</v>
      </c>
      <c r="F3" s="1">
        <f t="shared" si="0"/>
        <v>4.428627791647037E-05</v>
      </c>
      <c r="H3" s="2">
        <f t="shared" si="1"/>
        <v>0.097916960473316</v>
      </c>
    </row>
    <row r="4" spans="1:8" ht="12.75">
      <c r="A4">
        <v>5</v>
      </c>
      <c r="B4" t="s">
        <v>9</v>
      </c>
      <c r="C4">
        <v>6287</v>
      </c>
      <c r="D4">
        <v>5808</v>
      </c>
      <c r="E4">
        <v>12125</v>
      </c>
      <c r="F4" s="1">
        <f t="shared" si="0"/>
        <v>0.0011932691549715628</v>
      </c>
      <c r="H4" s="2">
        <f t="shared" si="1"/>
        <v>2.6383181016421253</v>
      </c>
    </row>
    <row r="5" spans="1:8" ht="12.75">
      <c r="A5">
        <v>7</v>
      </c>
      <c r="B5" t="s">
        <v>10</v>
      </c>
      <c r="C5">
        <v>32069</v>
      </c>
      <c r="D5">
        <v>43989</v>
      </c>
      <c r="E5">
        <v>76058</v>
      </c>
      <c r="F5" s="1">
        <f t="shared" si="0"/>
        <v>0.007485168279490897</v>
      </c>
      <c r="H5" s="2">
        <f t="shared" si="1"/>
        <v>16.549707065954372</v>
      </c>
    </row>
    <row r="6" spans="1:8" ht="12.75">
      <c r="A6">
        <v>9</v>
      </c>
      <c r="B6" t="s">
        <v>11</v>
      </c>
      <c r="C6">
        <v>7402</v>
      </c>
      <c r="D6">
        <v>9401</v>
      </c>
      <c r="E6">
        <v>16766</v>
      </c>
      <c r="F6" s="1">
        <f t="shared" si="0"/>
        <v>0.0016500083012167606</v>
      </c>
      <c r="H6" s="2">
        <f t="shared" si="1"/>
        <v>3.6481683539902576</v>
      </c>
    </row>
    <row r="7" spans="1:8" ht="12.75">
      <c r="A7">
        <v>11</v>
      </c>
      <c r="B7" t="s">
        <v>12</v>
      </c>
      <c r="C7">
        <v>2635</v>
      </c>
      <c r="D7">
        <v>4404</v>
      </c>
      <c r="E7">
        <v>6587</v>
      </c>
      <c r="F7" s="1">
        <f t="shared" si="0"/>
        <v>0.0006482526947462008</v>
      </c>
      <c r="H7" s="2">
        <f t="shared" si="1"/>
        <v>1.4332867080838498</v>
      </c>
    </row>
    <row r="8" spans="1:8" ht="12.75">
      <c r="A8">
        <v>13</v>
      </c>
      <c r="B8" t="s">
        <v>13</v>
      </c>
      <c r="C8">
        <v>116359</v>
      </c>
      <c r="D8">
        <v>182748</v>
      </c>
      <c r="E8">
        <v>299157</v>
      </c>
      <c r="F8" s="1">
        <f t="shared" si="0"/>
        <v>0.02944122231701673</v>
      </c>
      <c r="H8" s="2">
        <f t="shared" si="1"/>
        <v>65.09454254292399</v>
      </c>
    </row>
    <row r="9" spans="1:8" ht="12.75">
      <c r="A9">
        <v>15</v>
      </c>
      <c r="B9" t="s">
        <v>14</v>
      </c>
      <c r="C9">
        <v>3846</v>
      </c>
      <c r="D9">
        <v>4876</v>
      </c>
      <c r="E9">
        <v>8586</v>
      </c>
      <c r="F9" s="1">
        <f t="shared" si="0"/>
        <v>0.0008449821826462547</v>
      </c>
      <c r="H9" s="2">
        <f t="shared" si="1"/>
        <v>1.868255605830869</v>
      </c>
    </row>
    <row r="10" spans="1:8" ht="12.75">
      <c r="A10">
        <v>17</v>
      </c>
      <c r="B10" t="s">
        <v>15</v>
      </c>
      <c r="C10">
        <v>23101</v>
      </c>
      <c r="D10">
        <v>22042</v>
      </c>
      <c r="E10">
        <v>45195</v>
      </c>
      <c r="F10" s="1">
        <f t="shared" si="0"/>
        <v>0.004447818512077508</v>
      </c>
      <c r="H10" s="2">
        <f t="shared" si="1"/>
        <v>9.834126730203371</v>
      </c>
    </row>
    <row r="11" spans="1:8" ht="12.75">
      <c r="A11">
        <v>19</v>
      </c>
      <c r="B11" t="s">
        <v>16</v>
      </c>
      <c r="C11">
        <v>122759</v>
      </c>
      <c r="D11">
        <v>212947</v>
      </c>
      <c r="E11">
        <v>335918</v>
      </c>
      <c r="F11" s="1">
        <f t="shared" si="0"/>
        <v>0.033059017566988654</v>
      </c>
      <c r="H11" s="2">
        <f t="shared" si="1"/>
        <v>73.09348784061191</v>
      </c>
    </row>
    <row r="12" spans="1:8" ht="12.75">
      <c r="A12">
        <v>21</v>
      </c>
      <c r="B12" t="s">
        <v>17</v>
      </c>
      <c r="C12">
        <v>3899</v>
      </c>
      <c r="D12">
        <v>6081</v>
      </c>
      <c r="E12">
        <v>9686</v>
      </c>
      <c r="F12" s="1">
        <f t="shared" si="0"/>
        <v>0.0009532375286642933</v>
      </c>
      <c r="H12" s="2">
        <f t="shared" si="1"/>
        <v>2.1076081758767526</v>
      </c>
    </row>
    <row r="13" spans="1:8" ht="12.75">
      <c r="A13">
        <v>23</v>
      </c>
      <c r="B13" t="s">
        <v>18</v>
      </c>
      <c r="C13">
        <v>16974</v>
      </c>
      <c r="D13">
        <v>25760</v>
      </c>
      <c r="E13">
        <v>42756</v>
      </c>
      <c r="F13" s="1">
        <f t="shared" si="0"/>
        <v>0.004207786885770238</v>
      </c>
      <c r="H13" s="2">
        <f t="shared" si="1"/>
        <v>9.303416804437997</v>
      </c>
    </row>
    <row r="14" spans="1:8" ht="12.75">
      <c r="A14">
        <v>25</v>
      </c>
      <c r="B14" t="s">
        <v>19</v>
      </c>
      <c r="C14">
        <v>14792</v>
      </c>
      <c r="D14">
        <v>24565</v>
      </c>
      <c r="E14">
        <v>39737</v>
      </c>
      <c r="F14" s="1">
        <f t="shared" si="0"/>
        <v>0.003910675167926185</v>
      </c>
      <c r="H14" s="2">
        <f t="shared" si="1"/>
        <v>8.646502796284794</v>
      </c>
    </row>
    <row r="15" spans="1:8" ht="12.75">
      <c r="A15">
        <v>27</v>
      </c>
      <c r="B15" t="s">
        <v>20</v>
      </c>
      <c r="C15">
        <v>1822</v>
      </c>
      <c r="D15">
        <v>2743</v>
      </c>
      <c r="E15">
        <v>5854</v>
      </c>
      <c r="F15" s="1">
        <f t="shared" si="0"/>
        <v>0.0005761152687178168</v>
      </c>
      <c r="H15" s="2">
        <f t="shared" si="1"/>
        <v>1.2737908591350928</v>
      </c>
    </row>
    <row r="16" spans="1:8" ht="12.75">
      <c r="A16">
        <v>29</v>
      </c>
      <c r="B16" t="s">
        <v>21</v>
      </c>
      <c r="C16">
        <v>80592</v>
      </c>
      <c r="D16">
        <v>142156</v>
      </c>
      <c r="E16">
        <v>223203</v>
      </c>
      <c r="F16" s="1">
        <f t="shared" si="0"/>
        <v>0.021966289088422082</v>
      </c>
      <c r="H16" s="2">
        <f t="shared" si="1"/>
        <v>48.56746517450122</v>
      </c>
    </row>
    <row r="17" spans="1:8" ht="12.75">
      <c r="A17">
        <v>31</v>
      </c>
      <c r="B17" t="s">
        <v>22</v>
      </c>
      <c r="C17">
        <v>13642</v>
      </c>
      <c r="D17">
        <v>21323</v>
      </c>
      <c r="E17">
        <v>34949</v>
      </c>
      <c r="F17" s="1">
        <f t="shared" si="0"/>
        <v>0.0034394691708949402</v>
      </c>
      <c r="H17" s="2">
        <f t="shared" si="1"/>
        <v>7.604666336848713</v>
      </c>
    </row>
    <row r="18" spans="1:8" ht="12.75">
      <c r="A18">
        <v>33</v>
      </c>
      <c r="B18" t="s">
        <v>23</v>
      </c>
      <c r="C18">
        <v>9367</v>
      </c>
      <c r="D18">
        <v>10965</v>
      </c>
      <c r="E18">
        <v>20451</v>
      </c>
      <c r="F18" s="1">
        <f t="shared" si="0"/>
        <v>0.0020126637103771903</v>
      </c>
      <c r="H18" s="2">
        <f t="shared" si="1"/>
        <v>4.449999463643968</v>
      </c>
    </row>
    <row r="19" spans="1:8" ht="12.75">
      <c r="A19">
        <v>35</v>
      </c>
      <c r="B19" t="s">
        <v>24</v>
      </c>
      <c r="C19">
        <v>3195</v>
      </c>
      <c r="D19">
        <v>5536</v>
      </c>
      <c r="E19">
        <v>9509</v>
      </c>
      <c r="F19" s="1">
        <f t="shared" si="0"/>
        <v>0.0009358182593504817</v>
      </c>
      <c r="H19" s="2">
        <f t="shared" si="1"/>
        <v>2.069094171423915</v>
      </c>
    </row>
    <row r="20" spans="1:8" ht="12.75">
      <c r="A20">
        <v>37</v>
      </c>
      <c r="B20" t="s">
        <v>25</v>
      </c>
      <c r="C20">
        <v>181794</v>
      </c>
      <c r="D20">
        <v>2257992</v>
      </c>
      <c r="E20">
        <v>1898767</v>
      </c>
      <c r="F20" s="1">
        <f t="shared" si="0"/>
        <v>0.18686516235693934</v>
      </c>
      <c r="H20" s="2">
        <f t="shared" si="1"/>
        <v>413.15887397119286</v>
      </c>
    </row>
    <row r="21" spans="1:8" ht="12.75">
      <c r="A21">
        <v>39</v>
      </c>
      <c r="B21" t="s">
        <v>26</v>
      </c>
      <c r="C21">
        <v>14595</v>
      </c>
      <c r="D21">
        <v>22932</v>
      </c>
      <c r="E21">
        <v>38163</v>
      </c>
      <c r="F21" s="1">
        <f t="shared" si="0"/>
        <v>0.003755771609169464</v>
      </c>
      <c r="H21" s="2">
        <f t="shared" si="1"/>
        <v>8.304011027873685</v>
      </c>
    </row>
    <row r="22" spans="1:8" ht="12.75">
      <c r="A22">
        <v>41</v>
      </c>
      <c r="B22" t="s">
        <v>27</v>
      </c>
      <c r="C22">
        <v>31995</v>
      </c>
      <c r="D22">
        <v>61520</v>
      </c>
      <c r="E22">
        <v>93444</v>
      </c>
      <c r="F22" s="1">
        <f t="shared" si="0"/>
        <v>0.00919619323028146</v>
      </c>
      <c r="H22" s="2">
        <f t="shared" si="1"/>
        <v>20.33278323215231</v>
      </c>
    </row>
    <row r="23" spans="1:8" ht="12.75">
      <c r="A23">
        <v>43</v>
      </c>
      <c r="B23" t="s">
        <v>28</v>
      </c>
      <c r="C23">
        <v>2526</v>
      </c>
      <c r="D23">
        <v>3993</v>
      </c>
      <c r="E23">
        <v>6540</v>
      </c>
      <c r="F23" s="1">
        <f t="shared" si="0"/>
        <v>0.0006436272390527028</v>
      </c>
      <c r="H23" s="2">
        <f t="shared" si="1"/>
        <v>1.4230598255455258</v>
      </c>
    </row>
    <row r="24" spans="1:8" ht="12.75">
      <c r="A24">
        <v>45</v>
      </c>
      <c r="B24" t="s">
        <v>29</v>
      </c>
      <c r="C24">
        <v>13158</v>
      </c>
      <c r="D24">
        <v>21015</v>
      </c>
      <c r="E24">
        <v>33907</v>
      </c>
      <c r="F24" s="1">
        <f t="shared" si="0"/>
        <v>0.00333692183403058</v>
      </c>
      <c r="H24" s="2">
        <f t="shared" si="1"/>
        <v>7.377934175041612</v>
      </c>
    </row>
    <row r="25" spans="1:8" ht="12.75">
      <c r="A25">
        <v>47</v>
      </c>
      <c r="B25" t="s">
        <v>30</v>
      </c>
      <c r="C25">
        <v>28897</v>
      </c>
      <c r="D25">
        <v>47464</v>
      </c>
      <c r="E25">
        <v>76762</v>
      </c>
      <c r="F25" s="1">
        <f t="shared" si="0"/>
        <v>0.0075544517009424415</v>
      </c>
      <c r="H25" s="2">
        <f t="shared" si="1"/>
        <v>16.70289271078374</v>
      </c>
    </row>
    <row r="26" spans="1:8" ht="12.75">
      <c r="A26">
        <v>49</v>
      </c>
      <c r="B26" t="s">
        <v>31</v>
      </c>
      <c r="C26">
        <v>1256</v>
      </c>
      <c r="D26">
        <v>1287</v>
      </c>
      <c r="E26">
        <v>2852</v>
      </c>
      <c r="F26" s="1">
        <f t="shared" si="0"/>
        <v>0.00028067658803949665</v>
      </c>
      <c r="H26" s="2">
        <f t="shared" si="1"/>
        <v>0.6205759361553271</v>
      </c>
    </row>
    <row r="27" spans="1:8" ht="12.75">
      <c r="A27">
        <v>51</v>
      </c>
      <c r="B27" t="s">
        <v>32</v>
      </c>
      <c r="C27">
        <v>1906</v>
      </c>
      <c r="D27">
        <v>3333</v>
      </c>
      <c r="E27">
        <v>6551</v>
      </c>
      <c r="F27" s="1">
        <f t="shared" si="0"/>
        <v>0.0006447097925128832</v>
      </c>
      <c r="H27" s="2">
        <f t="shared" si="1"/>
        <v>1.4254533512459846</v>
      </c>
    </row>
    <row r="28" spans="1:8" ht="12.75">
      <c r="A28">
        <v>53</v>
      </c>
      <c r="B28" t="s">
        <v>33</v>
      </c>
      <c r="C28">
        <v>155166</v>
      </c>
      <c r="D28">
        <v>216991</v>
      </c>
      <c r="E28">
        <v>372457</v>
      </c>
      <c r="F28" s="1">
        <f t="shared" si="0"/>
        <v>0.03665496491985512</v>
      </c>
      <c r="H28" s="2">
        <f t="shared" si="1"/>
        <v>81.04412743779967</v>
      </c>
    </row>
    <row r="29" spans="1:8" ht="12.75">
      <c r="A29">
        <v>55</v>
      </c>
      <c r="B29" t="s">
        <v>34</v>
      </c>
      <c r="C29">
        <v>16326</v>
      </c>
      <c r="D29">
        <v>34043</v>
      </c>
      <c r="E29">
        <v>50335</v>
      </c>
      <c r="F29" s="1">
        <f t="shared" si="0"/>
        <v>0.0049536662198345245</v>
      </c>
      <c r="H29" s="2">
        <f t="shared" si="1"/>
        <v>10.952556012054133</v>
      </c>
    </row>
    <row r="30" spans="1:8" ht="12.75">
      <c r="A30">
        <v>57</v>
      </c>
      <c r="B30" t="s">
        <v>35</v>
      </c>
      <c r="C30">
        <v>16505</v>
      </c>
      <c r="D30">
        <v>23970</v>
      </c>
      <c r="E30">
        <v>40474</v>
      </c>
      <c r="F30" s="1">
        <f t="shared" si="0"/>
        <v>0.003983206249758271</v>
      </c>
      <c r="H30" s="2">
        <f t="shared" si="1"/>
        <v>8.806869018215536</v>
      </c>
    </row>
    <row r="31" spans="1:8" ht="12.75">
      <c r="A31">
        <v>59</v>
      </c>
      <c r="B31" t="s">
        <v>36</v>
      </c>
      <c r="C31">
        <v>40690</v>
      </c>
      <c r="D31">
        <v>658564</v>
      </c>
      <c r="E31">
        <v>567032</v>
      </c>
      <c r="F31" s="1">
        <f t="shared" si="0"/>
        <v>0.05580385942118228</v>
      </c>
      <c r="H31" s="2">
        <f t="shared" si="1"/>
        <v>123.38233318023403</v>
      </c>
    </row>
    <row r="32" spans="1:8" ht="12.75">
      <c r="A32">
        <v>61</v>
      </c>
      <c r="B32" t="s">
        <v>37</v>
      </c>
      <c r="C32">
        <v>40764</v>
      </c>
      <c r="D32">
        <v>71835</v>
      </c>
      <c r="E32">
        <v>112593</v>
      </c>
      <c r="F32" s="1">
        <f t="shared" si="0"/>
        <v>0.011080721976553664</v>
      </c>
      <c r="H32" s="2">
        <f t="shared" si="1"/>
        <v>24.499476290160153</v>
      </c>
    </row>
    <row r="33" spans="1:8" ht="12.75">
      <c r="A33">
        <v>63</v>
      </c>
      <c r="B33" t="s">
        <v>38</v>
      </c>
      <c r="C33">
        <v>2728</v>
      </c>
      <c r="D33">
        <v>3998</v>
      </c>
      <c r="E33">
        <v>7132</v>
      </c>
      <c r="F33" s="1">
        <f t="shared" si="0"/>
        <v>0.0007018882980005926</v>
      </c>
      <c r="H33" s="2">
        <f t="shared" si="1"/>
        <v>1.5518750268793102</v>
      </c>
    </row>
    <row r="34" spans="1:8" ht="12.75">
      <c r="A34">
        <v>65</v>
      </c>
      <c r="B34" t="s">
        <v>39</v>
      </c>
      <c r="C34">
        <v>54749</v>
      </c>
      <c r="D34">
        <v>278006</v>
      </c>
      <c r="E34">
        <v>289764</v>
      </c>
      <c r="F34" s="1">
        <f aca="true" t="shared" si="2" ref="F34:F59">E34/$E$61</f>
        <v>0.0285168200759736</v>
      </c>
      <c r="H34" s="2">
        <f aca="true" t="shared" si="3" ref="H34:H59">F34*2211</f>
        <v>63.05068918797763</v>
      </c>
    </row>
    <row r="35" spans="1:8" ht="12.75">
      <c r="A35">
        <v>67</v>
      </c>
      <c r="B35" t="s">
        <v>40</v>
      </c>
      <c r="C35">
        <v>155924</v>
      </c>
      <c r="D35">
        <v>261862</v>
      </c>
      <c r="E35">
        <v>417738</v>
      </c>
      <c r="F35" s="1">
        <f t="shared" si="2"/>
        <v>0.04111124703171222</v>
      </c>
      <c r="H35" s="2">
        <f t="shared" si="3"/>
        <v>90.89696718711572</v>
      </c>
    </row>
    <row r="36" spans="1:8" ht="12.75">
      <c r="A36">
        <v>69</v>
      </c>
      <c r="B36" t="s">
        <v>41</v>
      </c>
      <c r="C36">
        <v>20710</v>
      </c>
      <c r="D36">
        <v>27455</v>
      </c>
      <c r="E36">
        <v>47560</v>
      </c>
      <c r="F36" s="1">
        <f t="shared" si="2"/>
        <v>0.0046805675060162906</v>
      </c>
      <c r="H36" s="2">
        <f t="shared" si="3"/>
        <v>10.348734755802019</v>
      </c>
    </row>
    <row r="37" spans="1:8" ht="12.75">
      <c r="A37">
        <v>71</v>
      </c>
      <c r="B37" t="s">
        <v>42</v>
      </c>
      <c r="C37">
        <v>60438</v>
      </c>
      <c r="D37">
        <v>329366</v>
      </c>
      <c r="E37">
        <v>355615</v>
      </c>
      <c r="F37" s="1">
        <f t="shared" si="2"/>
        <v>0.034997477158368026</v>
      </c>
      <c r="H37" s="2">
        <f t="shared" si="3"/>
        <v>77.37942199715171</v>
      </c>
    </row>
    <row r="38" spans="1:8" ht="12.75">
      <c r="A38">
        <v>73</v>
      </c>
      <c r="B38" t="s">
        <v>43</v>
      </c>
      <c r="C38">
        <v>360112</v>
      </c>
      <c r="D38">
        <v>694729</v>
      </c>
      <c r="E38">
        <v>1054553</v>
      </c>
      <c r="F38" s="1">
        <f t="shared" si="2"/>
        <v>0.10378272719032795</v>
      </c>
      <c r="H38" s="2">
        <f t="shared" si="3"/>
        <v>229.4636098178151</v>
      </c>
    </row>
    <row r="39" spans="1:8" ht="12.75">
      <c r="A39">
        <v>75</v>
      </c>
      <c r="B39" t="s">
        <v>44</v>
      </c>
      <c r="C39">
        <v>98984</v>
      </c>
      <c r="D39">
        <v>306416</v>
      </c>
      <c r="E39">
        <v>405408</v>
      </c>
      <c r="F39" s="1">
        <f t="shared" si="2"/>
        <v>0.03989780301680093</v>
      </c>
      <c r="H39" s="2">
        <f t="shared" si="3"/>
        <v>88.21404247014686</v>
      </c>
    </row>
    <row r="40" spans="1:8" ht="12.75">
      <c r="A40">
        <v>77</v>
      </c>
      <c r="B40" t="s">
        <v>45</v>
      </c>
      <c r="C40">
        <v>64334</v>
      </c>
      <c r="D40">
        <v>94510</v>
      </c>
      <c r="E40">
        <v>158918</v>
      </c>
      <c r="F40" s="1">
        <f t="shared" si="2"/>
        <v>0.015639748253176974</v>
      </c>
      <c r="H40" s="2">
        <f t="shared" si="3"/>
        <v>34.57948338777429</v>
      </c>
    </row>
    <row r="41" spans="1:8" ht="12.75">
      <c r="A41">
        <v>79</v>
      </c>
      <c r="B41" t="s">
        <v>46</v>
      </c>
      <c r="C41">
        <v>39186</v>
      </c>
      <c r="D41">
        <v>64415</v>
      </c>
      <c r="E41">
        <v>103279</v>
      </c>
      <c r="F41" s="1">
        <f t="shared" si="2"/>
        <v>0.010164094437633652</v>
      </c>
      <c r="H41" s="2">
        <f t="shared" si="3"/>
        <v>22.472812801608004</v>
      </c>
    </row>
    <row r="42" spans="1:8" ht="12.75">
      <c r="A42">
        <v>81</v>
      </c>
      <c r="B42" t="s">
        <v>47</v>
      </c>
      <c r="C42">
        <v>80828</v>
      </c>
      <c r="D42">
        <v>186957</v>
      </c>
      <c r="E42">
        <v>267799</v>
      </c>
      <c r="F42" s="1">
        <f t="shared" si="2"/>
        <v>0.02635515764389522</v>
      </c>
      <c r="H42" s="2">
        <f t="shared" si="3"/>
        <v>58.27125355065233</v>
      </c>
    </row>
    <row r="43" spans="1:8" ht="12.75">
      <c r="A43">
        <v>83</v>
      </c>
      <c r="B43" t="s">
        <v>48</v>
      </c>
      <c r="C43">
        <v>52879</v>
      </c>
      <c r="D43">
        <v>82294</v>
      </c>
      <c r="E43">
        <v>135110</v>
      </c>
      <c r="F43" s="1">
        <f t="shared" si="2"/>
        <v>0.013296708909542916</v>
      </c>
      <c r="H43" s="2">
        <f t="shared" si="3"/>
        <v>29.399023398999386</v>
      </c>
    </row>
    <row r="44" spans="1:8" ht="12.75">
      <c r="A44">
        <v>85</v>
      </c>
      <c r="B44" t="s">
        <v>49</v>
      </c>
      <c r="C44">
        <v>189397</v>
      </c>
      <c r="D44">
        <v>532397</v>
      </c>
      <c r="E44">
        <v>721826</v>
      </c>
      <c r="F44" s="1">
        <f t="shared" si="2"/>
        <v>0.07103774854074255</v>
      </c>
      <c r="H44" s="2">
        <f t="shared" si="3"/>
        <v>157.06446202358177</v>
      </c>
    </row>
    <row r="45" spans="1:8" ht="12.75">
      <c r="A45">
        <v>87</v>
      </c>
      <c r="B45" t="s">
        <v>50</v>
      </c>
      <c r="C45">
        <v>88389</v>
      </c>
      <c r="D45">
        <v>127070</v>
      </c>
      <c r="E45">
        <v>215484</v>
      </c>
      <c r="F45" s="1">
        <f t="shared" si="2"/>
        <v>0.021206631801228226</v>
      </c>
      <c r="H45" s="2">
        <f t="shared" si="3"/>
        <v>46.88786291251561</v>
      </c>
    </row>
    <row r="46" spans="1:8" ht="12.75">
      <c r="A46">
        <v>89</v>
      </c>
      <c r="B46" t="s">
        <v>51</v>
      </c>
      <c r="C46">
        <v>25295</v>
      </c>
      <c r="D46">
        <v>36827</v>
      </c>
      <c r="E46">
        <v>62177</v>
      </c>
      <c r="F46" s="1">
        <f t="shared" si="2"/>
        <v>0.006119084226694174</v>
      </c>
      <c r="H46" s="2">
        <f t="shared" si="3"/>
        <v>13.52929522522082</v>
      </c>
    </row>
    <row r="47" spans="1:8" ht="12.75">
      <c r="A47">
        <v>91</v>
      </c>
      <c r="B47" t="s">
        <v>52</v>
      </c>
      <c r="C47">
        <v>561</v>
      </c>
      <c r="D47">
        <v>797</v>
      </c>
      <c r="E47">
        <v>1372</v>
      </c>
      <c r="F47" s="1">
        <f t="shared" si="2"/>
        <v>0.00013502394066977188</v>
      </c>
      <c r="H47" s="2">
        <f t="shared" si="3"/>
        <v>0.2985379328208656</v>
      </c>
    </row>
    <row r="48" spans="1:8" ht="12.75">
      <c r="A48">
        <v>93</v>
      </c>
      <c r="B48" t="s">
        <v>53</v>
      </c>
      <c r="C48">
        <v>6595</v>
      </c>
      <c r="D48">
        <v>9087</v>
      </c>
      <c r="E48">
        <v>15716</v>
      </c>
      <c r="F48" s="1">
        <f t="shared" si="2"/>
        <v>0.0015466736527449964</v>
      </c>
      <c r="H48" s="2">
        <f t="shared" si="3"/>
        <v>3.4196954462191873</v>
      </c>
    </row>
    <row r="49" spans="1:8" ht="12.75">
      <c r="A49">
        <v>95</v>
      </c>
      <c r="B49" t="s">
        <v>54</v>
      </c>
      <c r="C49">
        <v>48085</v>
      </c>
      <c r="D49">
        <v>70017</v>
      </c>
      <c r="E49">
        <v>118029</v>
      </c>
      <c r="F49" s="1">
        <f t="shared" si="2"/>
        <v>0.011615700213784625</v>
      </c>
      <c r="H49" s="2">
        <f t="shared" si="3"/>
        <v>25.682313172677805</v>
      </c>
    </row>
    <row r="50" spans="1:8" ht="12.75">
      <c r="A50">
        <v>97</v>
      </c>
      <c r="B50" t="s">
        <v>55</v>
      </c>
      <c r="C50">
        <v>60862</v>
      </c>
      <c r="D50">
        <v>107169</v>
      </c>
      <c r="E50">
        <v>168006</v>
      </c>
      <c r="F50" s="1">
        <f t="shared" si="2"/>
        <v>0.016534134239187825</v>
      </c>
      <c r="H50" s="2">
        <f t="shared" si="3"/>
        <v>36.55697080284428</v>
      </c>
    </row>
    <row r="51" spans="1:8" ht="12.75">
      <c r="A51">
        <v>99</v>
      </c>
      <c r="B51" t="s">
        <v>56</v>
      </c>
      <c r="C51">
        <v>67821</v>
      </c>
      <c r="D51">
        <v>90013</v>
      </c>
      <c r="E51">
        <v>157833</v>
      </c>
      <c r="F51" s="1">
        <f t="shared" si="2"/>
        <v>0.015532969116422818</v>
      </c>
      <c r="H51" s="2">
        <f t="shared" si="3"/>
        <v>34.34339471641085</v>
      </c>
    </row>
    <row r="52" spans="1:8" ht="12.75">
      <c r="A52">
        <v>101</v>
      </c>
      <c r="B52" t="s">
        <v>57</v>
      </c>
      <c r="C52">
        <v>10117</v>
      </c>
      <c r="D52">
        <v>12448</v>
      </c>
      <c r="E52">
        <v>22577</v>
      </c>
      <c r="F52" s="1">
        <f t="shared" si="2"/>
        <v>0.002221891770044781</v>
      </c>
      <c r="H52" s="2">
        <f t="shared" si="3"/>
        <v>4.912602703569011</v>
      </c>
    </row>
    <row r="53" spans="1:8" ht="12.75">
      <c r="A53">
        <v>103</v>
      </c>
      <c r="B53" t="s">
        <v>58</v>
      </c>
      <c r="C53">
        <v>7978</v>
      </c>
      <c r="D53">
        <v>11548</v>
      </c>
      <c r="E53">
        <v>19535</v>
      </c>
      <c r="F53" s="1">
        <f t="shared" si="2"/>
        <v>0.0019225165313294416</v>
      </c>
      <c r="H53" s="2">
        <f t="shared" si="3"/>
        <v>4.2506840507693955</v>
      </c>
    </row>
    <row r="54" spans="1:8" ht="12.75">
      <c r="A54">
        <v>105</v>
      </c>
      <c r="B54" t="s">
        <v>59</v>
      </c>
      <c r="C54">
        <v>1516</v>
      </c>
      <c r="D54">
        <v>2064</v>
      </c>
      <c r="E54">
        <v>4222</v>
      </c>
      <c r="F54" s="1">
        <f t="shared" si="2"/>
        <v>0.0004155037008074176</v>
      </c>
      <c r="H54" s="2">
        <f t="shared" si="3"/>
        <v>0.9186786824852002</v>
      </c>
    </row>
    <row r="55" spans="1:8" ht="12.75">
      <c r="A55">
        <v>107</v>
      </c>
      <c r="B55" t="s">
        <v>60</v>
      </c>
      <c r="C55">
        <v>48460</v>
      </c>
      <c r="D55">
        <v>80176</v>
      </c>
      <c r="E55">
        <v>128628</v>
      </c>
      <c r="F55" s="1">
        <f t="shared" si="2"/>
        <v>0.012658789679643892</v>
      </c>
      <c r="H55" s="2">
        <f t="shared" si="3"/>
        <v>27.988583981692646</v>
      </c>
    </row>
    <row r="56" spans="1:8" ht="12.75">
      <c r="A56">
        <v>109</v>
      </c>
      <c r="B56" t="s">
        <v>61</v>
      </c>
      <c r="C56">
        <v>8481</v>
      </c>
      <c r="D56">
        <v>11955</v>
      </c>
      <c r="E56">
        <v>20463</v>
      </c>
      <c r="F56" s="1">
        <f t="shared" si="2"/>
        <v>0.002013844677788296</v>
      </c>
      <c r="H56" s="2">
        <f t="shared" si="3"/>
        <v>4.452610582589922</v>
      </c>
    </row>
    <row r="57" spans="1:8" ht="12.75">
      <c r="A57">
        <v>111</v>
      </c>
      <c r="B57" t="s">
        <v>62</v>
      </c>
      <c r="C57">
        <v>24563</v>
      </c>
      <c r="D57">
        <v>159229</v>
      </c>
      <c r="E57">
        <v>158473</v>
      </c>
      <c r="F57" s="1">
        <f t="shared" si="2"/>
        <v>0.015595954045015131</v>
      </c>
      <c r="H57" s="2">
        <f t="shared" si="3"/>
        <v>34.482654393528456</v>
      </c>
    </row>
    <row r="58" spans="1:8" ht="12.75">
      <c r="A58">
        <v>113</v>
      </c>
      <c r="B58" t="s">
        <v>63</v>
      </c>
      <c r="C58">
        <v>20193</v>
      </c>
      <c r="D58">
        <v>41541</v>
      </c>
      <c r="E58">
        <v>61749</v>
      </c>
      <c r="F58" s="1">
        <f t="shared" si="2"/>
        <v>0.0060769630556980645</v>
      </c>
      <c r="H58" s="2">
        <f t="shared" si="3"/>
        <v>13.43616531614842</v>
      </c>
    </row>
    <row r="59" spans="1:8" ht="12.75">
      <c r="A59">
        <v>115</v>
      </c>
      <c r="B59" t="s">
        <v>64</v>
      </c>
      <c r="C59">
        <v>8114</v>
      </c>
      <c r="D59">
        <v>11907</v>
      </c>
      <c r="E59">
        <v>20095</v>
      </c>
      <c r="F59" s="1">
        <f t="shared" si="2"/>
        <v>0.001977628343847716</v>
      </c>
      <c r="H59" s="2">
        <f t="shared" si="3"/>
        <v>4.3725362682473</v>
      </c>
    </row>
    <row r="60" ht="12.75">
      <c r="F60" s="1"/>
    </row>
    <row r="61" spans="2:8" ht="12.75">
      <c r="B61" t="s">
        <v>65</v>
      </c>
      <c r="C61" s="3">
        <f>SUM(C2:C59)</f>
        <v>2781266</v>
      </c>
      <c r="D61" s="3">
        <f>SUM(D2:D59)</f>
        <v>8150530</v>
      </c>
      <c r="E61" s="3">
        <f>SUM(E2:E59)</f>
        <v>10161161</v>
      </c>
      <c r="F61" s="1"/>
      <c r="H61" s="3">
        <f>SUM(H2:H59)</f>
        <v>2211</v>
      </c>
    </row>
    <row r="63" spans="1:3" ht="12.75">
      <c r="A63" t="s">
        <v>66</v>
      </c>
      <c r="C63" s="4"/>
    </row>
    <row r="64" ht="12.75">
      <c r="C64" s="4"/>
    </row>
    <row r="65" spans="1:8" ht="12.75">
      <c r="A65" t="s">
        <v>67</v>
      </c>
      <c r="B65" t="s">
        <v>68</v>
      </c>
      <c r="C65" s="4"/>
      <c r="F65" t="s">
        <v>69</v>
      </c>
      <c r="H65" t="s">
        <v>70</v>
      </c>
    </row>
    <row r="67" spans="1:8" ht="12.75">
      <c r="A67" t="s">
        <v>15</v>
      </c>
      <c r="B67" t="s">
        <v>71</v>
      </c>
      <c r="F67" s="5">
        <v>0.10930264687399881</v>
      </c>
      <c r="H67" s="2">
        <f>F67*H10</f>
        <v>1.0748960813055717</v>
      </c>
    </row>
    <row r="68" spans="2:8" ht="12.75">
      <c r="B68" t="s">
        <v>72</v>
      </c>
      <c r="F68" s="5">
        <v>0.8906973531260013</v>
      </c>
      <c r="H68" s="2">
        <f>F68*H10</f>
        <v>8.7592306488978</v>
      </c>
    </row>
    <row r="70" spans="1:8" ht="12.75">
      <c r="A70" t="s">
        <v>37</v>
      </c>
      <c r="B70" t="s">
        <v>71</v>
      </c>
      <c r="F70" s="5">
        <v>0.01816857038616314</v>
      </c>
      <c r="H70" s="2">
        <f>F70*H32</f>
        <v>0.4451204594019098</v>
      </c>
    </row>
    <row r="71" spans="2:8" ht="12.75">
      <c r="B71" t="s">
        <v>73</v>
      </c>
      <c r="F71" s="5">
        <v>0.9145198312189191</v>
      </c>
      <c r="H71" s="2">
        <f>F71*H32</f>
        <v>22.405256921829174</v>
      </c>
    </row>
    <row r="72" spans="2:8" ht="12.75">
      <c r="B72" t="s">
        <v>74</v>
      </c>
      <c r="F72" s="5">
        <v>0.06731159839491783</v>
      </c>
      <c r="H72" s="2">
        <f>F72*H32</f>
        <v>1.6490989089290717</v>
      </c>
    </row>
    <row r="74" spans="1:8" ht="12.75">
      <c r="A74" s="6" t="s">
        <v>54</v>
      </c>
      <c r="B74" s="6" t="s">
        <v>75</v>
      </c>
      <c r="F74" s="5">
        <v>0.7269110327376979</v>
      </c>
      <c r="H74" s="2">
        <f>F74*H49</f>
        <v>18.668756791444206</v>
      </c>
    </row>
    <row r="75" spans="1:8" ht="12.75">
      <c r="A75" s="6"/>
      <c r="B75" t="s">
        <v>73</v>
      </c>
      <c r="F75" s="5">
        <v>0.27308896726230214</v>
      </c>
      <c r="H75" s="2">
        <f>F75*H49</f>
        <v>7.0135563812336</v>
      </c>
    </row>
  </sheetData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Sonoma Technology,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Dana Coe</cp:lastModifiedBy>
  <cp:lastPrinted>2002-10-15T23:03:08Z</cp:lastPrinted>
  <dcterms:created xsi:type="dcterms:W3CDTF">2002-09-06T21:34:34Z</dcterms:created>
  <dcterms:modified xsi:type="dcterms:W3CDTF">2003-03-07T19:59:41Z</dcterms:modified>
  <cp:category/>
  <cp:version/>
  <cp:contentType/>
  <cp:contentStatus/>
</cp:coreProperties>
</file>