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/>
  <bookViews>
    <workbookView xWindow="0" yWindow="0" windowWidth="22260" windowHeight="12648"/>
  </bookViews>
  <sheets>
    <sheet name="Sheet1" sheetId="1" r:id="rId1"/>
  </sheets>
  <calcPr calcId="171027" iterate="1" iterateDelta="1.0000000000000001E-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5" i="1"/>
  <c r="J6" i="1"/>
  <c r="J7" i="1"/>
  <c r="J8" i="1"/>
  <c r="J9" i="1"/>
  <c r="J10" i="1"/>
  <c r="J11" i="1"/>
  <c r="J4" i="1"/>
  <c r="H5" i="1"/>
  <c r="I5" i="1" s="1"/>
  <c r="H6" i="1"/>
  <c r="I6" i="1" s="1"/>
  <c r="H7" i="1"/>
  <c r="H8" i="1"/>
  <c r="H9" i="1"/>
  <c r="I9" i="1" s="1"/>
  <c r="H10" i="1"/>
  <c r="I10" i="1" s="1"/>
  <c r="H11" i="1"/>
  <c r="I11" i="1" s="1"/>
  <c r="H12" i="1"/>
  <c r="H13" i="1"/>
  <c r="I13" i="1" s="1"/>
  <c r="H4" i="1"/>
  <c r="I4" i="1" s="1"/>
  <c r="F4" i="1" l="1"/>
  <c r="G4" i="1" s="1"/>
  <c r="E5" i="1"/>
  <c r="E6" i="1"/>
  <c r="E7" i="1"/>
  <c r="E8" i="1"/>
  <c r="E9" i="1"/>
  <c r="E10" i="1"/>
  <c r="E11" i="1"/>
  <c r="E12" i="1"/>
  <c r="E13" i="1"/>
  <c r="E4" i="1"/>
  <c r="F5" i="1"/>
  <c r="G5" i="1" s="1"/>
  <c r="L5" i="1" s="1"/>
  <c r="F6" i="1"/>
  <c r="G6" i="1" s="1"/>
  <c r="F7" i="1"/>
  <c r="G7" i="1" s="1"/>
  <c r="I7" i="1" s="1"/>
  <c r="F8" i="1"/>
  <c r="G8" i="1" s="1"/>
  <c r="I8" i="1" s="1"/>
  <c r="F9" i="1"/>
  <c r="G9" i="1" s="1"/>
  <c r="F10" i="1"/>
  <c r="G10" i="1" s="1"/>
  <c r="F11" i="1"/>
  <c r="G11" i="1" s="1"/>
  <c r="F12" i="1"/>
  <c r="G12" i="1" s="1"/>
  <c r="I12" i="1" s="1"/>
  <c r="J12" i="1" s="1"/>
  <c r="F13" i="1"/>
  <c r="G13" i="1" s="1"/>
  <c r="L13" i="1" s="1"/>
  <c r="K5" i="1" l="1"/>
  <c r="K13" i="1"/>
  <c r="K4" i="1"/>
  <c r="L7" i="1" l="1"/>
  <c r="K7" i="1"/>
  <c r="L11" i="1"/>
  <c r="K11" i="1"/>
  <c r="L10" i="1"/>
  <c r="K10" i="1"/>
  <c r="L9" i="1"/>
  <c r="K9" i="1"/>
  <c r="L12" i="1"/>
  <c r="K12" i="1"/>
  <c r="L8" i="1"/>
  <c r="K8" i="1"/>
  <c r="L6" i="1"/>
  <c r="K6" i="1"/>
  <c r="I14" i="1"/>
  <c r="L4" i="1"/>
  <c r="K14" i="1" l="1"/>
  <c r="L14" i="1"/>
  <c r="J14" i="1"/>
</calcChain>
</file>

<file path=xl/sharedStrings.xml><?xml version="1.0" encoding="utf-8"?>
<sst xmlns="http://schemas.openxmlformats.org/spreadsheetml/2006/main" count="32" uniqueCount="28">
  <si>
    <t>CO yield</t>
  </si>
  <si>
    <t>Elec use</t>
  </si>
  <si>
    <t>Facility</t>
  </si>
  <si>
    <t>Ethanol</t>
  </si>
  <si>
    <t>Energy Content (Btu/lb)</t>
  </si>
  <si>
    <t>Corn Oil</t>
  </si>
  <si>
    <t>LHV (Btu/gal)</t>
  </si>
  <si>
    <t>lb/gal</t>
  </si>
  <si>
    <t>kWh/gal</t>
  </si>
  <si>
    <t>Btu/gal</t>
  </si>
  <si>
    <t>gal/yr</t>
  </si>
  <si>
    <t>kWh</t>
  </si>
  <si>
    <t>lb/yr</t>
  </si>
  <si>
    <t>Elec credit</t>
  </si>
  <si>
    <t>CO burden</t>
  </si>
  <si>
    <t>kWh/gal EtOH</t>
  </si>
  <si>
    <t>kWh/lb CO</t>
  </si>
  <si>
    <t>Unit</t>
  </si>
  <si>
    <t>Total EtOH credit</t>
  </si>
  <si>
    <t>Total CO Burden</t>
  </si>
  <si>
    <t>Existing Data</t>
  </si>
  <si>
    <t>Additional Calculation</t>
  </si>
  <si>
    <t>Balance Check</t>
  </si>
  <si>
    <t>EtOH</t>
  </si>
  <si>
    <t>EtOH consumption</t>
  </si>
  <si>
    <t>Corn Oil prod</t>
  </si>
  <si>
    <t>Elec consumption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</si>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</sst>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" fontId="0" fillId="0" borderId="0" xfId="0" applyNumberFormat="1"/>
    <xf numFmtId="3" fontId="3" fillId="0" borderId="0" xfId="0" applyNumberFormat="1" applyFont="1" applyFill="1" applyBorder="1" applyAlignment="1"/>
    <xf numFmtId="0" fontId="0" fillId="0" borderId="1" xfId="0" applyBorder="1"/>
    <xf numFmtId="164" fontId="0" fillId="0" borderId="1" xfId="0" applyNumberFormat="1" applyBorder="1"/>
    <xf numFmtId="0" fontId="2" fillId="0" borderId="1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/>
    <xf numFmtId="3" fontId="3" fillId="0" borderId="1" xfId="0" applyNumberFormat="1" applyFont="1" applyFill="1" applyBorder="1" applyAlignment="1"/>
    <xf numFmtId="3" fontId="1" fillId="0" borderId="1" xfId="0" applyNumberFormat="1" applyFont="1" applyBorder="1"/>
    <xf numFmtId="0" fontId="2" fillId="0" borderId="1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3" fontId="1" fillId="0" borderId="0" xfId="0" applyNumberFormat="1" applyFont="1" applyBorder="1"/>
    <xf numFmtId="164" fontId="0" fillId="0" borderId="0" xfId="0" applyNumberFormat="1" applyBorder="1"/>
    <xf numFmtId="0" fontId="1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3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0" fillId="3" borderId="1" xfId="0" applyFill="1" applyBorder="1"/>
    <xf numFmtId="4" fontId="0" fillId="3" borderId="1" xfId="0" applyNumberFormat="1" applyFill="1" applyBorder="1"/>
    <xf numFmtId="0" fontId="1" fillId="4" borderId="1" xfId="0" applyFont="1" applyFill="1" applyBorder="1" applyAlignment="1">
      <alignment horizontal="center" wrapText="1"/>
    </xf>
    <xf numFmtId="3" fontId="0" fillId="4" borderId="1" xfId="0" applyNumberFormat="1" applyFill="1" applyBorder="1" applyAlignment="1">
      <alignment horizontal="center"/>
    </xf>
    <xf numFmtId="4" fontId="0" fillId="4" borderId="1" xfId="0" applyNumberFormat="1" applyFill="1" applyBorder="1" applyAlignment="1">
      <alignment horizontal="center"/>
    </xf>
    <xf numFmtId="0" fontId="1" fillId="4" borderId="1" xfId="0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wrapText="1"/>
    </xf>
    <xf numFmtId="3" fontId="0" fillId="5" borderId="1" xfId="0" applyNumberFormat="1" applyFill="1" applyBorder="1" applyAlignment="1">
      <alignment horizontal="center"/>
    </xf>
    <xf numFmtId="3" fontId="1" fillId="5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5" fillId="3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workbookViewId="0">
      <selection activeCell="E19" sqref="E19"/>
    </sheetView>
  </sheetViews>
  <sheetFormatPr defaultRowHeight="14.4" x14ac:dyDescent="0.3"/>
  <cols>
    <col min="2" max="2" width="12.77734375" customWidth="1"/>
    <col min="3" max="3" width="12.21875" customWidth="1"/>
    <col min="4" max="4" width="12.5546875" customWidth="1"/>
    <col min="5" max="5" width="12.44140625" customWidth="1"/>
    <col min="6" max="6" width="9.88671875" customWidth="1"/>
    <col min="7" max="8" width="8.88671875" customWidth="1"/>
    <col min="9" max="9" width="12.44140625" customWidth="1"/>
    <col min="10" max="10" width="10.77734375" customWidth="1"/>
    <col min="11" max="11" width="11.5546875" bestFit="1" customWidth="1"/>
    <col min="12" max="12" width="11.44140625" bestFit="1" customWidth="1"/>
  </cols>
  <sheetData>
    <row r="1" spans="1:12" x14ac:dyDescent="0.3">
      <c r="A1" s="3"/>
      <c r="B1" s="35" t="s">
        <v>20</v>
      </c>
      <c r="C1" s="35"/>
      <c r="D1" s="35"/>
      <c r="E1" s="35"/>
      <c r="F1" s="35"/>
      <c r="G1" s="36" t="s">
        <v>21</v>
      </c>
      <c r="H1" s="36"/>
      <c r="I1" s="36"/>
      <c r="J1" s="36"/>
      <c r="K1" s="37" t="s">
        <v>22</v>
      </c>
      <c r="L1" s="37"/>
    </row>
    <row r="2" spans="1:12" ht="28.8" x14ac:dyDescent="0.3">
      <c r="A2" s="15" t="s">
        <v>2</v>
      </c>
      <c r="B2" s="16" t="s">
        <v>24</v>
      </c>
      <c r="C2" s="16" t="s">
        <v>25</v>
      </c>
      <c r="D2" s="16" t="s">
        <v>26</v>
      </c>
      <c r="E2" s="16" t="s">
        <v>1</v>
      </c>
      <c r="F2" s="16" t="s">
        <v>0</v>
      </c>
      <c r="G2" s="21" t="s">
        <v>0</v>
      </c>
      <c r="H2" s="21" t="s">
        <v>23</v>
      </c>
      <c r="I2" s="21" t="s">
        <v>13</v>
      </c>
      <c r="J2" s="21" t="s">
        <v>14</v>
      </c>
      <c r="K2" s="26" t="s">
        <v>18</v>
      </c>
      <c r="L2" s="26" t="s">
        <v>19</v>
      </c>
    </row>
    <row r="3" spans="1:12" x14ac:dyDescent="0.3">
      <c r="A3" s="33" t="s">
        <v>17</v>
      </c>
      <c r="B3" s="30" t="s">
        <v>10</v>
      </c>
      <c r="C3" s="30" t="s">
        <v>12</v>
      </c>
      <c r="D3" s="30" t="s">
        <v>11</v>
      </c>
      <c r="E3" s="30" t="s">
        <v>8</v>
      </c>
      <c r="F3" s="30" t="s">
        <v>7</v>
      </c>
      <c r="G3" s="31" t="s">
        <v>9</v>
      </c>
      <c r="H3" s="31" t="s">
        <v>9</v>
      </c>
      <c r="I3" s="31" t="s">
        <v>15</v>
      </c>
      <c r="J3" s="31" t="s">
        <v>16</v>
      </c>
      <c r="K3" s="32" t="s">
        <v>11</v>
      </c>
      <c r="L3" s="32" t="s">
        <v>11</v>
      </c>
    </row>
    <row r="4" spans="1:12" x14ac:dyDescent="0.3">
      <c r="A4" s="34">
        <v>1</v>
      </c>
      <c r="B4" s="17">
        <v>66557036</v>
      </c>
      <c r="C4" s="17">
        <v>19146448.87696708</v>
      </c>
      <c r="D4" s="17">
        <v>38547255.45805683</v>
      </c>
      <c r="E4" s="18">
        <f t="shared" ref="E4:E13" si="0">D4/B4</f>
        <v>0.57916123936253461</v>
      </c>
      <c r="F4" s="18">
        <f t="shared" ref="F4:F13" si="1">C4/B4</f>
        <v>0.28766979462497516</v>
      </c>
      <c r="G4" s="22">
        <f t="shared" ref="G4:G13" si="2">F4*$B$21</f>
        <v>4600.7379134236671</v>
      </c>
      <c r="H4" s="22">
        <f>$B$19</f>
        <v>76330</v>
      </c>
      <c r="I4" s="23">
        <f>E4*G4/(SUM(G4,H4))</f>
        <v>3.2924067426286133E-2</v>
      </c>
      <c r="J4" s="23">
        <f>IFERROR(I4/F4,0)</f>
        <v>0.11445090183767143</v>
      </c>
      <c r="K4" s="27">
        <f>I4*B4</f>
        <v>2191328.3409577534</v>
      </c>
      <c r="L4" s="27">
        <f>J4*C4</f>
        <v>2191328.3409577534</v>
      </c>
    </row>
    <row r="5" spans="1:12" x14ac:dyDescent="0.3">
      <c r="A5" s="34">
        <v>2</v>
      </c>
      <c r="B5" s="17">
        <v>76754542</v>
      </c>
      <c r="C5" s="17">
        <v>15508101.524744945</v>
      </c>
      <c r="D5" s="17">
        <v>48432008.64362146</v>
      </c>
      <c r="E5" s="18">
        <f t="shared" si="0"/>
        <v>0.63099860127654017</v>
      </c>
      <c r="F5" s="18">
        <f t="shared" si="1"/>
        <v>0.20204799769041609</v>
      </c>
      <c r="G5" s="22">
        <f t="shared" si="2"/>
        <v>3231.3781310181762</v>
      </c>
      <c r="H5" s="22">
        <f t="shared" ref="H5:H13" si="3">$B$19</f>
        <v>76330</v>
      </c>
      <c r="I5" s="23">
        <f t="shared" ref="I5:I13" si="4">E5*G5/(SUM(G5,H5))</f>
        <v>2.5627950756588733E-2</v>
      </c>
      <c r="J5" s="23">
        <f t="shared" ref="J5:J12" si="5">IFERROR(I5/F5,0)</f>
        <v>0.12684090438677167</v>
      </c>
      <c r="K5" s="27">
        <f t="shared" ref="K5:K13" si="6">I5*B5</f>
        <v>1967061.6227205216</v>
      </c>
      <c r="L5" s="27">
        <f t="shared" ref="L5:L13" si="7">J5*C5</f>
        <v>1967061.6227205216</v>
      </c>
    </row>
    <row r="6" spans="1:12" x14ac:dyDescent="0.3">
      <c r="A6" s="34">
        <v>3</v>
      </c>
      <c r="B6" s="17">
        <v>90290644</v>
      </c>
      <c r="C6" s="17">
        <v>14876638.449878927</v>
      </c>
      <c r="D6" s="17">
        <v>46463832.877474666</v>
      </c>
      <c r="E6" s="18">
        <f t="shared" si="0"/>
        <v>0.51460296237863434</v>
      </c>
      <c r="F6" s="18">
        <f t="shared" si="1"/>
        <v>0.164763897905955</v>
      </c>
      <c r="G6" s="22">
        <f t="shared" si="2"/>
        <v>2635.0890014282431</v>
      </c>
      <c r="H6" s="22">
        <f t="shared" si="3"/>
        <v>76330</v>
      </c>
      <c r="I6" s="23">
        <f t="shared" si="4"/>
        <v>1.7172457137885386E-2</v>
      </c>
      <c r="J6" s="23">
        <f t="shared" si="5"/>
        <v>0.10422463510596959</v>
      </c>
      <c r="K6" s="27">
        <f t="shared" si="6"/>
        <v>1550512.2140420682</v>
      </c>
      <c r="L6" s="27">
        <f t="shared" si="7"/>
        <v>1550512.2140420682</v>
      </c>
    </row>
    <row r="7" spans="1:12" x14ac:dyDescent="0.3">
      <c r="A7" s="34">
        <v>4</v>
      </c>
      <c r="B7" s="17">
        <v>92129485</v>
      </c>
      <c r="C7" s="17">
        <v>0</v>
      </c>
      <c r="D7" s="17">
        <v>53471005.414282739</v>
      </c>
      <c r="E7" s="18">
        <f t="shared" si="0"/>
        <v>0.58038971361104141</v>
      </c>
      <c r="F7" s="18">
        <f t="shared" si="1"/>
        <v>0</v>
      </c>
      <c r="G7" s="22">
        <f t="shared" si="2"/>
        <v>0</v>
      </c>
      <c r="H7" s="22">
        <f t="shared" si="3"/>
        <v>76330</v>
      </c>
      <c r="I7" s="23">
        <f t="shared" si="4"/>
        <v>0</v>
      </c>
      <c r="J7" s="23">
        <f t="shared" si="5"/>
        <v>0</v>
      </c>
      <c r="K7" s="27">
        <f t="shared" si="6"/>
        <v>0</v>
      </c>
      <c r="L7" s="27">
        <f t="shared" si="7"/>
        <v>0</v>
      </c>
    </row>
    <row r="8" spans="1:12" x14ac:dyDescent="0.3">
      <c r="A8" s="34">
        <v>5</v>
      </c>
      <c r="B8" s="17">
        <v>89641321</v>
      </c>
      <c r="C8" s="17">
        <v>16788529.814091381</v>
      </c>
      <c r="D8" s="17">
        <v>62932665.76480744</v>
      </c>
      <c r="E8" s="18">
        <f t="shared" si="0"/>
        <v>0.70204973624616085</v>
      </c>
      <c r="F8" s="18">
        <f t="shared" si="1"/>
        <v>0.18728561367465102</v>
      </c>
      <c r="G8" s="22">
        <f t="shared" si="2"/>
        <v>2995.2815331032234</v>
      </c>
      <c r="H8" s="22">
        <f t="shared" si="3"/>
        <v>76330</v>
      </c>
      <c r="I8" s="23">
        <f t="shared" si="4"/>
        <v>2.6509034316135143E-2</v>
      </c>
      <c r="J8" s="23">
        <f t="shared" si="5"/>
        <v>0.14154335613938895</v>
      </c>
      <c r="K8" s="27">
        <f t="shared" si="6"/>
        <v>2376304.8545326861</v>
      </c>
      <c r="L8" s="27">
        <f t="shared" si="7"/>
        <v>2376304.8545326856</v>
      </c>
    </row>
    <row r="9" spans="1:12" x14ac:dyDescent="0.3">
      <c r="A9" s="34">
        <v>6</v>
      </c>
      <c r="B9" s="17">
        <v>54812964</v>
      </c>
      <c r="C9" s="17">
        <v>10287224.123150829</v>
      </c>
      <c r="D9" s="17">
        <v>40051056.892415784</v>
      </c>
      <c r="E9" s="18">
        <f t="shared" si="0"/>
        <v>0.73068584454611474</v>
      </c>
      <c r="F9" s="18">
        <f t="shared" si="1"/>
        <v>0.18767866892129439</v>
      </c>
      <c r="G9" s="22">
        <f t="shared" si="2"/>
        <v>3001.5677133317026</v>
      </c>
      <c r="H9" s="22">
        <f t="shared" si="3"/>
        <v>76330</v>
      </c>
      <c r="I9" s="23">
        <f t="shared" si="4"/>
        <v>2.7646031747454763E-2</v>
      </c>
      <c r="J9" s="23">
        <f t="shared" si="5"/>
        <v>0.14730513545494348</v>
      </c>
      <c r="K9" s="27">
        <f t="shared" si="6"/>
        <v>1515360.942916095</v>
      </c>
      <c r="L9" s="27">
        <f t="shared" si="7"/>
        <v>1515360.942916095</v>
      </c>
    </row>
    <row r="10" spans="1:12" x14ac:dyDescent="0.3">
      <c r="A10" s="34">
        <v>7</v>
      </c>
      <c r="B10" s="17">
        <v>90360856</v>
      </c>
      <c r="C10" s="17">
        <v>21887695.44687365</v>
      </c>
      <c r="D10" s="17">
        <v>48284297.47978738</v>
      </c>
      <c r="E10" s="18">
        <f t="shared" si="0"/>
        <v>0.53434971310793444</v>
      </c>
      <c r="F10" s="18">
        <f t="shared" si="1"/>
        <v>0.24222541060117503</v>
      </c>
      <c r="G10" s="22">
        <f t="shared" si="2"/>
        <v>3873.9403683319097</v>
      </c>
      <c r="H10" s="22">
        <f t="shared" si="3"/>
        <v>76330</v>
      </c>
      <c r="I10" s="23">
        <f t="shared" si="4"/>
        <v>2.5809691081371672E-2</v>
      </c>
      <c r="J10" s="23">
        <f t="shared" si="5"/>
        <v>0.10655236796715527</v>
      </c>
      <c r="K10" s="27">
        <f t="shared" si="6"/>
        <v>2332185.7792083099</v>
      </c>
      <c r="L10" s="27">
        <f t="shared" si="7"/>
        <v>2332185.7792083099</v>
      </c>
    </row>
    <row r="11" spans="1:12" x14ac:dyDescent="0.3">
      <c r="A11" s="34">
        <v>8</v>
      </c>
      <c r="B11" s="17">
        <v>72112930</v>
      </c>
      <c r="C11" s="17">
        <v>16538538.314362841</v>
      </c>
      <c r="D11" s="17">
        <v>55606689.213454656</v>
      </c>
      <c r="E11" s="18">
        <f t="shared" si="0"/>
        <v>0.77110567014063436</v>
      </c>
      <c r="F11" s="18">
        <f t="shared" si="1"/>
        <v>0.22934220415621498</v>
      </c>
      <c r="G11" s="22">
        <f t="shared" si="2"/>
        <v>3667.8976852095366</v>
      </c>
      <c r="H11" s="22">
        <f t="shared" si="3"/>
        <v>76330</v>
      </c>
      <c r="I11" s="23">
        <f t="shared" si="4"/>
        <v>3.535513787737575E-2</v>
      </c>
      <c r="J11" s="23">
        <f t="shared" si="5"/>
        <v>0.15415888238910369</v>
      </c>
      <c r="K11" s="27">
        <f t="shared" si="6"/>
        <v>2549562.5828915462</v>
      </c>
      <c r="L11" s="27">
        <f t="shared" si="7"/>
        <v>2549562.5828915462</v>
      </c>
    </row>
    <row r="12" spans="1:12" x14ac:dyDescent="0.3">
      <c r="A12" s="34">
        <v>9</v>
      </c>
      <c r="B12" s="17">
        <v>53541132</v>
      </c>
      <c r="C12" s="17">
        <v>9098748.1704281028</v>
      </c>
      <c r="D12" s="17">
        <v>39592231.035895646</v>
      </c>
      <c r="E12" s="18">
        <f t="shared" si="0"/>
        <v>0.73947317803993473</v>
      </c>
      <c r="F12" s="18">
        <f t="shared" si="1"/>
        <v>0.169939406033255</v>
      </c>
      <c r="G12" s="22">
        <f t="shared" si="2"/>
        <v>2717.8615305828703</v>
      </c>
      <c r="H12" s="22">
        <f t="shared" si="3"/>
        <v>76330</v>
      </c>
      <c r="I12" s="23">
        <f t="shared" si="4"/>
        <v>2.5424921871099945E-2</v>
      </c>
      <c r="J12" s="23">
        <f t="shared" si="5"/>
        <v>0.14961169080539571</v>
      </c>
      <c r="K12" s="27">
        <f t="shared" si="6"/>
        <v>1361279.0979902491</v>
      </c>
      <c r="L12" s="27">
        <f t="shared" si="7"/>
        <v>1361279.0979902493</v>
      </c>
    </row>
    <row r="13" spans="1:12" x14ac:dyDescent="0.3">
      <c r="A13" s="34">
        <v>10</v>
      </c>
      <c r="B13" s="17">
        <v>99080283</v>
      </c>
      <c r="C13" s="17">
        <v>20422392.814185966</v>
      </c>
      <c r="D13" s="17">
        <v>56933419.808192618</v>
      </c>
      <c r="E13" s="18">
        <f t="shared" si="0"/>
        <v>0.57461906732939605</v>
      </c>
      <c r="F13" s="18">
        <f t="shared" si="1"/>
        <v>0.20611964556243714</v>
      </c>
      <c r="G13" s="22">
        <f t="shared" si="2"/>
        <v>3296.4964892362823</v>
      </c>
      <c r="H13" s="22">
        <f t="shared" si="3"/>
        <v>76330</v>
      </c>
      <c r="I13" s="23">
        <f t="shared" si="4"/>
        <v>2.3788937371564987E-2</v>
      </c>
      <c r="J13" s="23">
        <f>IFERROR(I13/F13,0)</f>
        <v>0.11541324606226781</v>
      </c>
      <c r="K13" s="27">
        <f t="shared" si="6"/>
        <v>2357014.647043935</v>
      </c>
      <c r="L13" s="27">
        <f t="shared" si="7"/>
        <v>2357014.647043935</v>
      </c>
    </row>
    <row r="14" spans="1:12" x14ac:dyDescent="0.3">
      <c r="A14" s="29" t="s">
        <v>27</v>
      </c>
      <c r="B14" s="19"/>
      <c r="C14" s="19"/>
      <c r="D14" s="19"/>
      <c r="E14" s="19"/>
      <c r="F14" s="20"/>
      <c r="G14" s="24"/>
      <c r="H14" s="24"/>
      <c r="I14" s="25">
        <f>SUMPRODUCT(I4:I13,B4:B13)/SUM(B4:B13)</f>
        <v>2.3177188304703437E-2</v>
      </c>
      <c r="J14" s="25">
        <f>SUMPRODUCT(J4:J13,C4:C13)/SUM(C4:C13)</f>
        <v>0.12590845014322175</v>
      </c>
      <c r="K14" s="28">
        <f>SUM(K4:K13)</f>
        <v>18200610.082303163</v>
      </c>
      <c r="L14" s="28">
        <f>SUM(L4:L13)</f>
        <v>18200610.082303166</v>
      </c>
    </row>
    <row r="15" spans="1:12" x14ac:dyDescent="0.3">
      <c r="F15" s="1"/>
      <c r="G15" s="13"/>
      <c r="H15" s="13"/>
      <c r="I15" s="14"/>
      <c r="J15" s="14"/>
    </row>
    <row r="18" spans="1:3" x14ac:dyDescent="0.3">
      <c r="A18" s="5"/>
      <c r="B18" s="9" t="s">
        <v>6</v>
      </c>
      <c r="C18" s="10"/>
    </row>
    <row r="19" spans="1:3" x14ac:dyDescent="0.3">
      <c r="A19" s="6" t="s">
        <v>3</v>
      </c>
      <c r="B19" s="7">
        <v>76330</v>
      </c>
      <c r="C19" s="2"/>
    </row>
    <row r="20" spans="1:3" x14ac:dyDescent="0.3">
      <c r="A20" s="3"/>
      <c r="B20" s="8" t="s">
        <v>4</v>
      </c>
      <c r="C20" s="11"/>
    </row>
    <row r="21" spans="1:3" x14ac:dyDescent="0.3">
      <c r="A21" s="3" t="s">
        <v>5</v>
      </c>
      <c r="B21" s="4">
        <v>15993.12127789254</v>
      </c>
      <c r="C21" s="12"/>
    </row>
  </sheetData>
  <mergeCells count="3">
    <mergeCell ref="B1:F1"/>
    <mergeCell ref="G1:J1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2018-04-23T23:44:20Z</dcterms:modified>
</cp:coreProperties>
</file>