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lin.murphy/Downloads/"/>
    </mc:Choice>
  </mc:AlternateContent>
  <xr:revisionPtr revIDLastSave="0" documentId="13_ncr:1_{5780D90F-BBD8-E74F-BBA5-4132007575E1}" xr6:coauthVersionLast="34" xr6:coauthVersionMax="34" xr10:uidLastSave="{00000000-0000-0000-0000-000000000000}"/>
  <bookViews>
    <workbookView xWindow="-33600" yWindow="0" windowWidth="33600" windowHeight="21000" xr2:uid="{4711243A-0A53-0B4C-95B6-16C314F53BB6}"/>
  </bookViews>
  <sheets>
    <sheet name="Introduction" sheetId="5" r:id="rId1"/>
    <sheet name="DC FC Capacity Effect" sheetId="4" r:id="rId2"/>
    <sheet name="Hydrogen Capacity Effect" sheetId="3" r:id="rId3"/>
  </sheets>
  <externalReferences>
    <externalReference r:id="rId4"/>
    <externalReference r:id="rId5"/>
    <externalReference r:id="rId6"/>
  </externalReferences>
  <definedNames>
    <definedName name="_P" localSheetId="1">'[1]Tables 14 15 16 data'!#REF!</definedName>
    <definedName name="_P" localSheetId="2">'[1]Tables 14 15 16 data'!#REF!</definedName>
    <definedName name="_P">'[1]Tables 14 15 16 data'!#REF!</definedName>
    <definedName name="_Regression_Out" localSheetId="1" hidden="1">#REF!</definedName>
    <definedName name="_Regression_Out" localSheetId="2" hidden="1">#REF!</definedName>
    <definedName name="_Regression_Out" hidden="1">#REF!</definedName>
    <definedName name="_Regression_X" localSheetId="1" hidden="1">#REF!</definedName>
    <definedName name="_Regression_X" localSheetId="2" hidden="1">#REF!</definedName>
    <definedName name="_Regression_X" hidden="1">#REF!</definedName>
    <definedName name="_Regression_Y" localSheetId="1" hidden="1">#REF!</definedName>
    <definedName name="_Regression_Y" localSheetId="2" hidden="1">#REF!</definedName>
    <definedName name="_Regression_Y" hidden="1">#REF!</definedName>
    <definedName name="_S" localSheetId="1">'[1]Tables 14 15 16 data'!#REF!</definedName>
    <definedName name="_S" localSheetId="2">'[1]Tables 14 15 16 data'!#REF!</definedName>
    <definedName name="_S">'[1]Tables 14 15 16 data'!#REF!</definedName>
    <definedName name="\p" localSheetId="1">'[1]Tables 14 15 16 data'!#REF!</definedName>
    <definedName name="\p" localSheetId="2">'[1]Tables 14 15 16 data'!#REF!</definedName>
    <definedName name="\p">'[1]Tables 14 15 16 data'!#REF!</definedName>
    <definedName name="\s" localSheetId="1">'[1]Tables 14 15 16 data'!#REF!</definedName>
    <definedName name="\s" localSheetId="2">'[1]Tables 14 15 16 data'!#REF!</definedName>
    <definedName name="\s">'[1]Tables 14 15 16 data'!#REF!</definedName>
    <definedName name="Domestic_chart6" localSheetId="1">#REF!</definedName>
    <definedName name="Domestic_chart6" localSheetId="2">#REF!</definedName>
    <definedName name="Domestic_chart6">#REF!</definedName>
    <definedName name="Forecast_Model_Output" localSheetId="1">#REF!</definedName>
    <definedName name="Forecast_Model_Output" localSheetId="2">#REF!</definedName>
    <definedName name="Forecast_Model_Output">#REF!</definedName>
    <definedName name="LATECON">[2]LATGDP!$B$5</definedName>
    <definedName name="model_output" localSheetId="1">#REF!</definedName>
    <definedName name="model_output" localSheetId="2">#REF!</definedName>
    <definedName name="model_output">#REF!</definedName>
    <definedName name="Print_Area_MI">'[3]F41 data'!$CD$76:$CQ$117</definedName>
    <definedName name="Print_Titles_MI">'[3]F41 data'!$A$1:$A$65536</definedName>
    <definedName name="ss" localSheetId="1">'[1]Tables 14 15 16 data'!#REF!</definedName>
    <definedName name="ss" localSheetId="2">'[1]Tables 14 15 16 data'!#REF!</definedName>
    <definedName name="ss">'[1]Tables 14 15 16 data'!#REF!</definedName>
    <definedName name="sss" localSheetId="1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sss" localSheetId="2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sss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wrn.DOM._.TRAF._.STATS." localSheetId="1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wrn.DOM._.TRAF._.STATS." localSheetId="2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wrn.DOM._.TRAF._.STATS.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wrn.econtab." localSheetId="1" hidden="1">{#N/A,#N/A,FALSE,"TABLE1";#N/A,#N/A,FALSE,"TABLE2";#N/A,#N/A,FALSE,"TABLE3";#N/A,#N/A,FALSE,"TABLE4";#N/A,#N/A,FALSE,"TABLE5"}</definedName>
    <definedName name="wrn.econtab." localSheetId="2" hidden="1">{#N/A,#N/A,FALSE,"TABLE1";#N/A,#N/A,FALSE,"TABLE2";#N/A,#N/A,FALSE,"TABLE3";#N/A,#N/A,FALSE,"TABLE4";#N/A,#N/A,FALSE,"TABLE5"}</definedName>
    <definedName name="wrn.econtab." hidden="1">{#N/A,#N/A,FALSE,"TABLE1";#N/A,#N/A,FALSE,"TABLE2";#N/A,#N/A,FALSE,"TABLE3";#N/A,#N/A,FALSE,"TABLE4";#N/A,#N/A,FALSE,"TABLE5"}</definedName>
    <definedName name="wrn.FORECAST." localSheetId="1" hidden="1">{"TOT",#N/A,FALSE,"ASFCST99";"TOTINT",#N/A,FALSE,"ASFCST99";"DOM",#N/A,FALSE,"ASFCST99";"NORTHATL",#N/A,FALSE,"ASFCST99";"PACIFIC",#N/A,FALSE,"ASFCST99";"LATAM",#N/A,FALSE,"ASFCST99"}</definedName>
    <definedName name="wrn.FORECAST." localSheetId="2" hidden="1">{"TOT",#N/A,FALSE,"ASFCST99";"TOTINT",#N/A,FALSE,"ASFCST99";"DOM",#N/A,FALSE,"ASFCST99";"NORTHATL",#N/A,FALSE,"ASFCST99";"PACIFIC",#N/A,FALSE,"ASFCST99";"LATAM",#N/A,FALSE,"ASFCST99"}</definedName>
    <definedName name="wrn.FORECAST." hidden="1">{"TOT",#N/A,FALSE,"ASFCST99";"TOTINT",#N/A,FALSE,"ASFCST99";"DOM",#N/A,FALSE,"ASFCST99";"NORTHATL",#N/A,FALSE,"ASFCST99";"PACIFIC",#N/A,FALSE,"ASFCST99";"LATAM",#N/A,FALSE,"ASFCST99"}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3" l="1"/>
  <c r="M23" i="3"/>
  <c r="L18" i="4"/>
  <c r="M18" i="4"/>
  <c r="G20" i="4"/>
  <c r="H20" i="4"/>
  <c r="I20" i="4"/>
  <c r="J20" i="4"/>
  <c r="K20" i="4"/>
  <c r="L20" i="4"/>
  <c r="M20" i="4"/>
  <c r="F20" i="4"/>
  <c r="E20" i="4"/>
  <c r="G18" i="4"/>
  <c r="H18" i="4"/>
  <c r="I18" i="4"/>
  <c r="J18" i="4"/>
  <c r="K18" i="4"/>
  <c r="F18" i="4"/>
  <c r="E18" i="4"/>
  <c r="C57" i="4"/>
  <c r="F38" i="4"/>
  <c r="G38" i="4" s="1"/>
  <c r="F27" i="4"/>
  <c r="G27" i="4" s="1"/>
  <c r="E24" i="4"/>
  <c r="E25" i="4" s="1"/>
  <c r="E28" i="4" s="1"/>
  <c r="F22" i="4"/>
  <c r="E35" i="4"/>
  <c r="M19" i="4"/>
  <c r="L19" i="4"/>
  <c r="K19" i="4"/>
  <c r="J19" i="4"/>
  <c r="I19" i="4"/>
  <c r="H19" i="4"/>
  <c r="G19" i="4"/>
  <c r="F19" i="4"/>
  <c r="E19" i="4"/>
  <c r="M17" i="4"/>
  <c r="L17" i="4"/>
  <c r="K17" i="4"/>
  <c r="J17" i="4"/>
  <c r="I17" i="4"/>
  <c r="H17" i="4"/>
  <c r="G17" i="4"/>
  <c r="F17" i="4"/>
  <c r="E17" i="4"/>
  <c r="P8" i="4"/>
  <c r="O8" i="4"/>
  <c r="N8" i="4"/>
  <c r="M8" i="4"/>
  <c r="L8" i="4"/>
  <c r="K8" i="4"/>
  <c r="J8" i="4"/>
  <c r="I8" i="4"/>
  <c r="H8" i="4"/>
  <c r="G8" i="4"/>
  <c r="F8" i="4"/>
  <c r="E8" i="4"/>
  <c r="F35" i="4" l="1"/>
  <c r="F36" i="4" s="1"/>
  <c r="F39" i="4" s="1"/>
  <c r="R8" i="4"/>
  <c r="E37" i="4"/>
  <c r="E36" i="4"/>
  <c r="E39" i="4" s="1"/>
  <c r="E42" i="4" s="1"/>
  <c r="E43" i="4" s="1"/>
  <c r="E29" i="4"/>
  <c r="E31" i="4"/>
  <c r="E32" i="4" s="1"/>
  <c r="H27" i="4"/>
  <c r="H38" i="4"/>
  <c r="G22" i="4"/>
  <c r="F24" i="4"/>
  <c r="E26" i="4"/>
  <c r="F37" i="4" l="1"/>
  <c r="E40" i="4"/>
  <c r="E41" i="4" s="1"/>
  <c r="I27" i="4"/>
  <c r="F26" i="4"/>
  <c r="F25" i="4"/>
  <c r="F28" i="4" s="1"/>
  <c r="E30" i="4"/>
  <c r="I38" i="4"/>
  <c r="F42" i="4"/>
  <c r="F43" i="4" s="1"/>
  <c r="F40" i="4"/>
  <c r="G35" i="4"/>
  <c r="G24" i="4"/>
  <c r="H22" i="4"/>
  <c r="F29" i="4" l="1"/>
  <c r="F31" i="4"/>
  <c r="F32" i="4" s="1"/>
  <c r="H35" i="4"/>
  <c r="H24" i="4"/>
  <c r="I22" i="4"/>
  <c r="G25" i="4"/>
  <c r="G28" i="4" s="1"/>
  <c r="G26" i="4"/>
  <c r="G36" i="4"/>
  <c r="G39" i="4" s="1"/>
  <c r="G37" i="4"/>
  <c r="F41" i="4"/>
  <c r="J38" i="4"/>
  <c r="J27" i="4"/>
  <c r="G29" i="4" l="1"/>
  <c r="G30" i="4" s="1"/>
  <c r="G31" i="4"/>
  <c r="G32" i="4" s="1"/>
  <c r="I24" i="4"/>
  <c r="J22" i="4"/>
  <c r="I35" i="4"/>
  <c r="H26" i="4"/>
  <c r="H25" i="4"/>
  <c r="H28" i="4" s="1"/>
  <c r="H36" i="4"/>
  <c r="H39" i="4" s="1"/>
  <c r="H37" i="4"/>
  <c r="F30" i="4"/>
  <c r="G40" i="4"/>
  <c r="G42" i="4"/>
  <c r="G43" i="4" s="1"/>
  <c r="K22" i="4" l="1"/>
  <c r="J35" i="4"/>
  <c r="J24" i="4"/>
  <c r="H40" i="4"/>
  <c r="H41" i="4" s="1"/>
  <c r="H42" i="4"/>
  <c r="H43" i="4" s="1"/>
  <c r="I25" i="4"/>
  <c r="I28" i="4" s="1"/>
  <c r="I26" i="4"/>
  <c r="I36" i="4"/>
  <c r="I39" i="4" s="1"/>
  <c r="I37" i="4"/>
  <c r="G41" i="4"/>
  <c r="H29" i="4"/>
  <c r="H31" i="4"/>
  <c r="H32" i="4" s="1"/>
  <c r="I40" i="4" l="1"/>
  <c r="I41" i="4" s="1"/>
  <c r="I42" i="4"/>
  <c r="I43" i="4" s="1"/>
  <c r="I29" i="4"/>
  <c r="I30" i="4" s="1"/>
  <c r="I31" i="4"/>
  <c r="I32" i="4" s="1"/>
  <c r="H30" i="4"/>
  <c r="J26" i="4"/>
  <c r="J25" i="4"/>
  <c r="J28" i="4" s="1"/>
  <c r="J36" i="4"/>
  <c r="J39" i="4" s="1"/>
  <c r="J37" i="4"/>
  <c r="L22" i="4"/>
  <c r="K24" i="4"/>
  <c r="K35" i="4"/>
  <c r="J40" i="4" l="1"/>
  <c r="J41" i="4" s="1"/>
  <c r="J42" i="4"/>
  <c r="J43" i="4" s="1"/>
  <c r="K36" i="4"/>
  <c r="K39" i="4" s="1"/>
  <c r="K37" i="4"/>
  <c r="J29" i="4"/>
  <c r="J31" i="4"/>
  <c r="J32" i="4" s="1"/>
  <c r="K25" i="4"/>
  <c r="K28" i="4" s="1"/>
  <c r="K26" i="4"/>
  <c r="K31" i="4" l="1"/>
  <c r="K32" i="4" s="1"/>
  <c r="R33" i="4" s="1"/>
  <c r="K29" i="4"/>
  <c r="K30" i="4" s="1"/>
  <c r="M32" i="4"/>
  <c r="J30" i="4"/>
  <c r="K42" i="4"/>
  <c r="K43" i="4" s="1"/>
  <c r="M43" i="4" s="1"/>
  <c r="K40" i="4"/>
  <c r="M29" i="4" l="1"/>
  <c r="R30" i="4"/>
  <c r="M30" i="4"/>
  <c r="R31" i="4"/>
  <c r="K41" i="4"/>
  <c r="M41" i="4" s="1"/>
  <c r="M40" i="4"/>
  <c r="C63" i="3" l="1"/>
  <c r="E43" i="3"/>
  <c r="E46" i="3" s="1"/>
  <c r="E47" i="3" s="1"/>
  <c r="K41" i="3"/>
  <c r="K43" i="3" s="1"/>
  <c r="E40" i="3"/>
  <c r="I32" i="3"/>
  <c r="I33" i="3" s="1"/>
  <c r="K30" i="3"/>
  <c r="K32" i="3" s="1"/>
  <c r="K33" i="3" s="1"/>
  <c r="J30" i="3"/>
  <c r="J32" i="3" s="1"/>
  <c r="J33" i="3" s="1"/>
  <c r="I30" i="3"/>
  <c r="H30" i="3"/>
  <c r="H32" i="3" s="1"/>
  <c r="H33" i="3" s="1"/>
  <c r="G30" i="3"/>
  <c r="G32" i="3" s="1"/>
  <c r="G33" i="3" s="1"/>
  <c r="G36" i="3" s="1"/>
  <c r="G37" i="3" s="1"/>
  <c r="F30" i="3"/>
  <c r="F32" i="3" s="1"/>
  <c r="F33" i="3" s="1"/>
  <c r="E30" i="3"/>
  <c r="E32" i="3" s="1"/>
  <c r="E33" i="3" s="1"/>
  <c r="E23" i="3"/>
  <c r="E26" i="3" s="1"/>
  <c r="E27" i="3" s="1"/>
  <c r="K21" i="3"/>
  <c r="K23" i="3" s="1"/>
  <c r="K26" i="3" s="1"/>
  <c r="K27" i="3" s="1"/>
  <c r="E21" i="3"/>
  <c r="F20" i="3"/>
  <c r="F21" i="3" s="1"/>
  <c r="F23" i="3" s="1"/>
  <c r="E20" i="3"/>
  <c r="P15" i="3"/>
  <c r="O15" i="3"/>
  <c r="N15" i="3"/>
  <c r="M15" i="3"/>
  <c r="L15" i="3"/>
  <c r="K15" i="3"/>
  <c r="J15" i="3"/>
  <c r="I15" i="3"/>
  <c r="H15" i="3"/>
  <c r="G15" i="3"/>
  <c r="F15" i="3"/>
  <c r="E15" i="3"/>
  <c r="F8" i="3"/>
  <c r="E8" i="3"/>
  <c r="P8" i="3"/>
  <c r="P16" i="3" s="1"/>
  <c r="O8" i="3"/>
  <c r="N8" i="3"/>
  <c r="N16" i="3" s="1"/>
  <c r="M8" i="3"/>
  <c r="L8" i="3"/>
  <c r="K8" i="3"/>
  <c r="J8" i="3"/>
  <c r="I8" i="3"/>
  <c r="I16" i="3" s="1"/>
  <c r="H8" i="3"/>
  <c r="H16" i="3" s="1"/>
  <c r="G8" i="3"/>
  <c r="J16" i="3" l="1"/>
  <c r="L16" i="3"/>
  <c r="M16" i="3"/>
  <c r="K16" i="3"/>
  <c r="G16" i="3"/>
  <c r="O16" i="3"/>
  <c r="I36" i="3"/>
  <c r="I37" i="3" s="1"/>
  <c r="I34" i="3"/>
  <c r="I35" i="3" s="1"/>
  <c r="H36" i="3"/>
  <c r="H37" i="3" s="1"/>
  <c r="H34" i="3"/>
  <c r="H35" i="3" s="1"/>
  <c r="F16" i="3"/>
  <c r="E24" i="3"/>
  <c r="E25" i="3" s="1"/>
  <c r="E44" i="3"/>
  <c r="E45" i="3" s="1"/>
  <c r="G20" i="3"/>
  <c r="G21" i="3" s="1"/>
  <c r="G23" i="3" s="1"/>
  <c r="E16" i="3"/>
  <c r="K44" i="3"/>
  <c r="K45" i="3" s="1"/>
  <c r="K46" i="3"/>
  <c r="K47" i="3" s="1"/>
  <c r="J36" i="3"/>
  <c r="J37" i="3" s="1"/>
  <c r="J34" i="3"/>
  <c r="J35" i="3" s="1"/>
  <c r="K36" i="3"/>
  <c r="K37" i="3" s="1"/>
  <c r="K34" i="3"/>
  <c r="K35" i="3" s="1"/>
  <c r="H20" i="3"/>
  <c r="F36" i="3"/>
  <c r="F37" i="3" s="1"/>
  <c r="F34" i="3"/>
  <c r="F26" i="3"/>
  <c r="F27" i="3" s="1"/>
  <c r="F24" i="3"/>
  <c r="E36" i="3"/>
  <c r="E37" i="3" s="1"/>
  <c r="E34" i="3"/>
  <c r="E35" i="3" s="1"/>
  <c r="G41" i="3"/>
  <c r="K40" i="3"/>
  <c r="F41" i="3"/>
  <c r="K24" i="3"/>
  <c r="K25" i="3" s="1"/>
  <c r="G34" i="3"/>
  <c r="G35" i="3" s="1"/>
  <c r="H21" i="3" l="1"/>
  <c r="H23" i="3" s="1"/>
  <c r="I20" i="3"/>
  <c r="F25" i="3"/>
  <c r="G40" i="3"/>
  <c r="G43" i="3"/>
  <c r="H41" i="3"/>
  <c r="F35" i="3"/>
  <c r="M35" i="3" s="1"/>
  <c r="M34" i="3"/>
  <c r="G26" i="3"/>
  <c r="G27" i="3" s="1"/>
  <c r="G24" i="3"/>
  <c r="G25" i="3" s="1"/>
  <c r="F43" i="3"/>
  <c r="F40" i="3"/>
  <c r="M37" i="3"/>
  <c r="G46" i="3" l="1"/>
  <c r="G47" i="3" s="1"/>
  <c r="G44" i="3"/>
  <c r="G45" i="3" s="1"/>
  <c r="H40" i="3"/>
  <c r="H43" i="3"/>
  <c r="I41" i="3"/>
  <c r="F46" i="3"/>
  <c r="F47" i="3" s="1"/>
  <c r="F44" i="3"/>
  <c r="I21" i="3"/>
  <c r="I23" i="3" s="1"/>
  <c r="J20" i="3"/>
  <c r="J21" i="3" s="1"/>
  <c r="J23" i="3" s="1"/>
  <c r="H26" i="3"/>
  <c r="H27" i="3" s="1"/>
  <c r="H24" i="3"/>
  <c r="H46" i="3" l="1"/>
  <c r="H47" i="3" s="1"/>
  <c r="H44" i="3"/>
  <c r="H45" i="3" s="1"/>
  <c r="F45" i="3"/>
  <c r="I40" i="3"/>
  <c r="I43" i="3"/>
  <c r="J41" i="3"/>
  <c r="I26" i="3"/>
  <c r="I27" i="3" s="1"/>
  <c r="M27" i="3" s="1"/>
  <c r="I24" i="3"/>
  <c r="I25" i="3" s="1"/>
  <c r="H25" i="3"/>
  <c r="J26" i="3"/>
  <c r="J27" i="3" s="1"/>
  <c r="J24" i="3"/>
  <c r="J25" i="3" s="1"/>
  <c r="M25" i="3" l="1"/>
  <c r="I46" i="3"/>
  <c r="I47" i="3" s="1"/>
  <c r="I44" i="3"/>
  <c r="J43" i="3"/>
  <c r="J40" i="3"/>
  <c r="M24" i="3"/>
  <c r="I45" i="3" l="1"/>
  <c r="J46" i="3"/>
  <c r="J47" i="3" s="1"/>
  <c r="M47" i="3" s="1"/>
  <c r="J44" i="3"/>
  <c r="J45" i="3" s="1"/>
  <c r="M44" i="3" l="1"/>
  <c r="M4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Author</author>
  </authors>
  <commentList>
    <comment ref="B18" authorId="0" shapeId="0" xr:uid="{8D326122-EC25-8646-94BF-472DC22DE9EB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Per Modified text, existing DCFCs are ineligible for FCI credit, so all years reduce DCFC charging by 90% of the 2018 value to reflect the utilization of these chargers.</t>
        </r>
      </text>
    </comment>
    <comment ref="B20" authorId="0" shapeId="0" xr:uid="{436A1780-AE15-3E40-932A-6EAB7396AE9B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>Per Modified text, existing DCFCs are ineligible for FCI credit, so all years reduce DCFC charging by 90% of the 2018 value to reflect the utilization of these chargers.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B24" authorId="1" shapeId="0" xr:uid="{CA63A360-525A-6C4D-9CD1-4164073C11DE}">
      <text>
        <r>
          <rPr>
            <sz val="10"/>
            <color rgb="FF000000"/>
            <rFont val="Tahoma"/>
            <family val="2"/>
          </rPr>
          <t xml:space="preserve">Author:
</t>
        </r>
        <r>
          <rPr>
            <sz val="10"/>
            <color rgb="FF000000"/>
            <rFont val="Tahoma"/>
            <family val="2"/>
          </rPr>
          <t xml:space="preserve">Since pre-2019 DCFC is excluded, I subtract 90% of the 2019 value to represent charging from stations ineligible for credits.
</t>
        </r>
      </text>
    </comment>
    <comment ref="B35" authorId="1" shapeId="0" xr:uid="{37EFF8A0-E6D7-6B49-B645-1CD4E6655325}">
      <text>
        <r>
          <rPr>
            <sz val="10"/>
            <color rgb="FF000000"/>
            <rFont val="Tahoma"/>
            <family val="2"/>
          </rPr>
          <t xml:space="preserve">Author:
</t>
        </r>
        <r>
          <rPr>
            <sz val="10"/>
            <color rgb="FF000000"/>
            <rFont val="Tahoma"/>
            <family val="2"/>
          </rPr>
          <t xml:space="preserve">Since pre-2019 DCFC is excluded, I subtract 90% of the 2019 value to represent charging from stations ineligible for credits.
</t>
        </r>
      </text>
    </comment>
    <comment ref="B56" authorId="1" shapeId="0" xr:uid="{2D8CA6B8-11AF-CA46-86CE-0F32FDAAF262}">
      <text>
        <r>
          <rPr>
            <sz val="10"/>
            <color rgb="FF000000"/>
            <rFont val="Tahoma"/>
            <family val="2"/>
          </rPr>
          <t xml:space="preserve">Author:
</t>
        </r>
        <r>
          <rPr>
            <sz val="10"/>
            <color rgb="FF000000"/>
            <rFont val="Tahoma"/>
            <family val="2"/>
          </rPr>
          <t>From my fast charger behavior model, assumes charger utilization pattern is approximately the same as a gas station. 1 hour of maximum (10 minute on, one minute off) intensity charging, with utilization scaling down from there along same use pattern as a gasoline station.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15" authorId="0" shapeId="0" xr:uid="{97D49184-C261-2641-8FF1-5D40B39342E2}">
      <text>
        <r>
          <rPr>
            <b/>
            <sz val="10"/>
            <color rgb="FF000000"/>
            <rFont val="Tahoma"/>
            <family val="2"/>
          </rPr>
          <t>Author:</t>
        </r>
        <r>
          <rPr>
            <sz val="10"/>
            <color rgb="FF000000"/>
            <rFont val="Tahoma"/>
            <family val="2"/>
          </rPr>
          <t xml:space="preserve">
Assumes 50kg/day dispensing from 1200kg/day capacity stations
</t>
        </r>
      </text>
    </comment>
    <comment ref="B21" authorId="0" shapeId="0" xr:uid="{34040001-4E34-5248-A068-A9345D2999FC}">
      <text>
        <r>
          <rPr>
            <sz val="10"/>
            <color rgb="FF000000"/>
            <rFont val="Tahoma"/>
            <family val="2"/>
          </rPr>
          <t xml:space="preserve">Author:
</t>
        </r>
        <r>
          <rPr>
            <sz val="10"/>
            <color rgb="FF000000"/>
            <rFont val="Tahoma"/>
            <family val="2"/>
          </rPr>
          <t xml:space="preserve">Assumes weekends dispense half as much as weekdays.
</t>
        </r>
      </text>
    </comment>
    <comment ref="B32" authorId="0" shapeId="0" xr:uid="{151E9278-6D02-0C4A-A3F3-F2F9B78BBF1E}">
      <text>
        <r>
          <rPr>
            <sz val="10"/>
            <color rgb="FF000000"/>
            <rFont val="Tahoma"/>
            <family val="2"/>
          </rPr>
          <t xml:space="preserve">Author:
</t>
        </r>
        <r>
          <rPr>
            <sz val="10"/>
            <color rgb="FF000000"/>
            <rFont val="Tahoma"/>
            <family val="2"/>
          </rPr>
          <t xml:space="preserve">Assumes half activity on weekends.
</t>
        </r>
      </text>
    </comment>
    <comment ref="B41" authorId="0" shapeId="0" xr:uid="{834AA47F-2AE1-FF46-80FE-EA02F381A738}">
      <text>
        <r>
          <rPr>
            <sz val="10"/>
            <color rgb="FF000000"/>
            <rFont val="Tahoma"/>
            <family val="2"/>
          </rPr>
          <t xml:space="preserve">Author:
</t>
        </r>
        <r>
          <rPr>
            <sz val="10"/>
            <color rgb="FF000000"/>
            <rFont val="Tahoma"/>
            <family val="2"/>
          </rPr>
          <t xml:space="preserve">Assumes weekends dispense half as much as weekdays.
</t>
        </r>
      </text>
    </comment>
    <comment ref="B59" authorId="0" shapeId="0" xr:uid="{B0406925-0B10-2F46-AEDE-903B6418E30F}">
      <text>
        <r>
          <rPr>
            <sz val="10"/>
            <color rgb="FF000000"/>
            <rFont val="Tahoma"/>
            <family val="2"/>
          </rPr>
          <t xml:space="preserve">Author:
</t>
        </r>
        <r>
          <rPr>
            <sz val="10"/>
            <color rgb="FF000000"/>
            <rFont val="Tahoma"/>
            <family val="2"/>
          </rPr>
          <t xml:space="preserve">Assume EO target of 200 hydrogen stations is hit and state outperformc IEPR projection of hydrogen consumption slightly.
</t>
        </r>
      </text>
    </comment>
    <comment ref="B63" authorId="0" shapeId="0" xr:uid="{8098C33B-F4F4-0140-A2CC-6F8B4FDB90A4}">
      <text>
        <r>
          <rPr>
            <sz val="10"/>
            <color rgb="FF000000"/>
            <rFont val="Tahoma"/>
            <family val="2"/>
          </rPr>
          <t xml:space="preserve">Author:
</t>
        </r>
        <r>
          <rPr>
            <sz val="10"/>
            <color rgb="FF000000"/>
            <rFont val="Tahoma"/>
            <family val="2"/>
          </rPr>
          <t xml:space="preserve">Assume half dispensing on weekends)
</t>
        </r>
        <r>
          <rPr>
            <sz val="10"/>
            <color rgb="FF000000"/>
            <rFont val="Tahoma"/>
            <family val="2"/>
          </rPr>
          <t xml:space="preserve">The denominator is therefor 52 weeks/year * 6 effective days per.week (5 weekdays and 2 half weekdays)
</t>
        </r>
      </text>
    </comment>
  </commentList>
</comments>
</file>

<file path=xl/sharedStrings.xml><?xml version="1.0" encoding="utf-8"?>
<sst xmlns="http://schemas.openxmlformats.org/spreadsheetml/2006/main" count="131" uniqueCount="82">
  <si>
    <t>Year</t>
  </si>
  <si>
    <t>Units</t>
  </si>
  <si>
    <t>Gasoline Compliance Schedule</t>
  </si>
  <si>
    <t>g/MJ</t>
  </si>
  <si>
    <t>Diesel Compliance Schedule</t>
  </si>
  <si>
    <t>Total Deficits</t>
  </si>
  <si>
    <t>MMT</t>
  </si>
  <si>
    <t>Max H2FC Infrastructure Credits (million)</t>
  </si>
  <si>
    <t>Hydrogen for LDV (EER Adj.)</t>
  </si>
  <si>
    <t>Hydrogen for HDV (EER Adj.)</t>
  </si>
  <si>
    <t>Hydrogen for LDVs</t>
  </si>
  <si>
    <t>mm MJ</t>
  </si>
  <si>
    <t>Hydrogen for HDVs</t>
  </si>
  <si>
    <t>Max credits per station, per quarter</t>
  </si>
  <si>
    <t>Minimum number of stations to max HRI credit</t>
  </si>
  <si>
    <t>Success Case</t>
  </si>
  <si>
    <t>Average Daily Hydrogen dispensed (assumption - see "Success Case")</t>
  </si>
  <si>
    <t>Number of stations</t>
  </si>
  <si>
    <t>Quarterly Credit per station</t>
  </si>
  <si>
    <t>Yearly Infrastructure Capacity Revenue per station</t>
  </si>
  <si>
    <t>Total Program Revenue to HRI</t>
  </si>
  <si>
    <t>Total LCFS credits from HRI</t>
  </si>
  <si>
    <t xml:space="preserve">Average </t>
  </si>
  <si>
    <t>Percent of LCFS program</t>
  </si>
  <si>
    <t>Total Yearly Hydrogen (mm kg)</t>
  </si>
  <si>
    <t>Quarterly Hydrogen per Station (kg)</t>
  </si>
  <si>
    <t>Hydrogen Energy Density</t>
  </si>
  <si>
    <t>MJ/kg</t>
  </si>
  <si>
    <t>Days per quarter</t>
  </si>
  <si>
    <t>Uptime fraction</t>
  </si>
  <si>
    <t>EER Ratio (LD=2.5, HD=1.9, DCFC=3.4)</t>
  </si>
  <si>
    <t>Hydrogen CI (g/MJ, not EER adjusted)</t>
  </si>
  <si>
    <t>Average LCFS credit price</t>
  </si>
  <si>
    <t>"Success Case" Assumptions</t>
  </si>
  <si>
    <t>2025 Total Hydrogen Dispensed (kg)</t>
  </si>
  <si>
    <t>2025 Total Hydrogen Stations</t>
  </si>
  <si>
    <t>2019 Average Hydrogen Dispensed (kg/weekday)</t>
  </si>
  <si>
    <t>2025 Average Hydrogen Dispensed (kg/weekday)</t>
  </si>
  <si>
    <t>Business as Usual</t>
  </si>
  <si>
    <t>Small Station Case</t>
  </si>
  <si>
    <t>Quarterly Hydrogen per station (kg)</t>
  </si>
  <si>
    <t>Small Station Case Assumptions</t>
  </si>
  <si>
    <t>2020-2025 Total</t>
  </si>
  <si>
    <t>General Assumptions and Constants</t>
  </si>
  <si>
    <t>Station daily capacity - BAU and Success Case (kg)</t>
  </si>
  <si>
    <t>Average Hydrogen kg Per Station/Day (kg</t>
  </si>
  <si>
    <t>Station Capacity (kg/day)</t>
  </si>
  <si>
    <t>Max DCFC Infrastructure Credits (million)</t>
  </si>
  <si>
    <t>Electricity for LDVs (EER Adj.)</t>
  </si>
  <si>
    <t>Electricity for HDV (EER Adj.)</t>
  </si>
  <si>
    <t>CARB Electricity for LDVs</t>
  </si>
  <si>
    <t>CARB Electricity for HDVs</t>
  </si>
  <si>
    <t>Cerulogy Electricity for LDVs</t>
  </si>
  <si>
    <t>Cerulogy Electricity for HDVs</t>
  </si>
  <si>
    <t>CARB Total Electricity</t>
  </si>
  <si>
    <t>Cerulogy Total Electricity</t>
  </si>
  <si>
    <t>DFCF Fraction of charging (from RMI/EVGo</t>
  </si>
  <si>
    <t>CARB Assumptions</t>
  </si>
  <si>
    <t>Average Daily DCFC - All stations(kWh)</t>
  </si>
  <si>
    <t>Quarterly Charging per Station (kWh)</t>
  </si>
  <si>
    <t>Daily Charging Per Station</t>
  </si>
  <si>
    <t>Number of chargers</t>
  </si>
  <si>
    <t>2020 Totals</t>
  </si>
  <si>
    <t>Quarterly Credit per charger</t>
  </si>
  <si>
    <t>Yearly Infrastructure Capacity Revenue per charger</t>
  </si>
  <si>
    <t>Total Program Revenue to DCFC</t>
  </si>
  <si>
    <t>Total LCFS credits from DCFC</t>
  </si>
  <si>
    <t>Cerulogy Assumptions</t>
  </si>
  <si>
    <t>Average Daily DCFC All Stations (kWh)</t>
  </si>
  <si>
    <t>Constants (from Illustrative Compliance Scenario Calculator</t>
  </si>
  <si>
    <t>Energy Conversion Factor</t>
  </si>
  <si>
    <t>MJ/kWh</t>
  </si>
  <si>
    <t>EER Ratio (DCFC=3.4 per staff)</t>
  </si>
  <si>
    <t>Electricity CI (Not EER adjusted)</t>
  </si>
  <si>
    <t>Assumptions</t>
  </si>
  <si>
    <t>Station Power Rating (kW)</t>
  </si>
  <si>
    <t>Typical kWh per day, 150 kW charger</t>
  </si>
  <si>
    <t>Quarterly kWh Dispensed</t>
  </si>
  <si>
    <t>Fraction of LDV charging as DCFC</t>
  </si>
  <si>
    <t>Fraction of HDV charging as DCFC</t>
  </si>
  <si>
    <t>Eligible CARB DCFC Electricity (mm MJ)</t>
  </si>
  <si>
    <t>Eligible Cerulogy DCFC Electricity (mm MJ/year)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</si>
</sst>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&quot;$&quot;* #,##0_);_(&quot;$&quot;* \(#,##0\);_(&quot;$&quot;* &quot;-&quot;??_);_(@_)"/>
    <numFmt numFmtId="166" formatCode="_(* #,##0_);_(* \(#,##0\);_(* &quot;-&quot;??_);_(@_)"/>
    <numFmt numFmtId="167" formatCode="0.0%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6"/>
      <color theme="1"/>
      <name val="Calibri (Body)_x0000_"/>
    </font>
    <font>
      <b/>
      <sz val="10"/>
      <color rgb="FF000000"/>
      <name val="Tahoma"/>
      <family val="2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47"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0" fillId="0" borderId="0" xfId="0" applyNumberFormat="1"/>
    <xf numFmtId="165" fontId="3" fillId="0" borderId="0" xfId="0" applyNumberFormat="1" applyFont="1"/>
    <xf numFmtId="164" fontId="2" fillId="0" borderId="0" xfId="0" applyNumberFormat="1" applyFont="1"/>
    <xf numFmtId="0" fontId="3" fillId="0" borderId="0" xfId="0" applyFont="1"/>
    <xf numFmtId="0" fontId="2" fillId="0" borderId="1" xfId="0" applyFont="1" applyBorder="1"/>
    <xf numFmtId="2" fontId="4" fillId="2" borderId="1" xfId="4" applyNumberFormat="1" applyBorder="1"/>
    <xf numFmtId="10" fontId="3" fillId="0" borderId="0" xfId="0" applyNumberFormat="1" applyFont="1"/>
    <xf numFmtId="0" fontId="2" fillId="0" borderId="0" xfId="0" applyFont="1"/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1" fillId="0" borderId="1" xfId="4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/>
    <xf numFmtId="0" fontId="5" fillId="0" borderId="0" xfId="0" applyFont="1" applyAlignment="1">
      <alignment vertical="center" wrapText="1"/>
    </xf>
    <xf numFmtId="165" fontId="0" fillId="0" borderId="0" xfId="2" applyNumberFormat="1" applyFont="1"/>
    <xf numFmtId="165" fontId="0" fillId="0" borderId="0" xfId="0" applyNumberFormat="1"/>
    <xf numFmtId="166" fontId="0" fillId="0" borderId="0" xfId="1" applyNumberFormat="1" applyFont="1"/>
    <xf numFmtId="10" fontId="0" fillId="0" borderId="0" xfId="3" applyNumberFormat="1" applyFont="1"/>
    <xf numFmtId="10" fontId="0" fillId="0" borderId="0" xfId="0" applyNumberFormat="1"/>
    <xf numFmtId="2" fontId="0" fillId="0" borderId="0" xfId="0" applyNumberFormat="1"/>
    <xf numFmtId="43" fontId="0" fillId="0" borderId="0" xfId="1" applyFont="1"/>
    <xf numFmtId="0" fontId="5" fillId="0" borderId="0" xfId="0" applyFont="1" applyAlignment="1">
      <alignment horizontal="center" vertical="center" wrapText="1"/>
    </xf>
    <xf numFmtId="166" fontId="0" fillId="0" borderId="0" xfId="0" applyNumberFormat="1"/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" fontId="0" fillId="0" borderId="1" xfId="4" applyNumberFormat="1" applyFont="1" applyFill="1" applyBorder="1" applyAlignment="1">
      <alignment horizontal="center"/>
    </xf>
    <xf numFmtId="3" fontId="0" fillId="0" borderId="1" xfId="4" applyNumberFormat="1" applyFont="1" applyFill="1" applyBorder="1" applyAlignment="1">
      <alignment horizontal="center"/>
    </xf>
    <xf numFmtId="166" fontId="0" fillId="0" borderId="1" xfId="1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6" fontId="0" fillId="0" borderId="0" xfId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9" fontId="0" fillId="0" borderId="0" xfId="3" applyFont="1"/>
    <xf numFmtId="167" fontId="0" fillId="0" borderId="0" xfId="3" applyNumberFormat="1" applyFont="1"/>
  </cellXfs>
  <cellStyles count="5">
    <cellStyle name="Bad" xfId="4" builtinId="27"/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292100</xdr:colOff>
      <xdr:row>2</xdr:row>
      <xdr:rowOff>50800</xdr:rowOff>
    </xdr:from>
    <xdr:to>
      <xdr:col>11</xdr:col>
      <xdr:colOff>215900</xdr:colOff>
      <xdr:row>32</xdr:row>
      <xdr:rowOff>127000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6119D0F-27A2-FA4D-9861-6B046C1A7212}"/>
            </a:ext>
          </a:extLst>
        </xdr:cNvPr>
        <xdr:cNvSpPr txBox="1"/>
      </xdr:nvSpPr>
      <xdr:spPr>
        <a:xfrm>
          <a:off x="1117600" y="431800"/>
          <a:ext cx="8178800" cy="5791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LCFS Infrastructre Capacity Credit Estimation Model - July 2018 v0.2</a:t>
          </a:r>
        </a:p>
        <a:p>
          <a:r>
            <a:rPr lang="en-US" sz="1400"/>
            <a:t>by Colin Murphy, Ph.D. -</a:t>
          </a:r>
          <a:r>
            <a:rPr lang="en-US" sz="1400" baseline="0"/>
            <a:t> NextGen Policy Center</a:t>
          </a:r>
        </a:p>
        <a:p>
          <a:r>
            <a:rPr lang="en-US" sz="1400" baseline="0"/>
            <a:t>colin.murphy@nextgenpolicy.org</a:t>
          </a:r>
        </a:p>
        <a:p>
          <a:endParaRPr lang="en-US" sz="1400" baseline="0"/>
        </a:p>
        <a:p>
          <a:r>
            <a:rPr lang="en-US" sz="1400" baseline="0"/>
            <a:t>This model is intended to be approximate and illustrative only and not predictive, nor useable for regulotory purposes. It has not been externally reviewed and is provided AS-IS, with no warranty of any kind implied.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685800</xdr:colOff>
      <xdr:row>2</xdr:row>
      <xdr:rowOff>165100</xdr:rowOff>
    </xdr:from>
    <xdr:to>
      <xdr:col>26</xdr:col>
      <xdr:colOff>809752</xdr:colOff>
      <xdr:row>55</xdr:row>
      <xdr:rowOff>127000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A2F6D8-E452-2840-9396-67A99295F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281900" y="546100"/>
          <a:ext cx="6727952" cy="10058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C_MINER/International/Intl%202011/111212%202012%20Intl%20forecast%20tab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USERDATA/Work/Mid%20Year%20FY06%20OMB%20Trust%20Fund%20Update/FY06%20Midterm%20OMB%20Update%20International%20Market%20Foreca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Terminal%20Area%20Forecast%20Central%20File/International/FAA%20Forecast/Intl%202011/111115%20Intl%20forecast%20with%20INS%20data%20-%20SAS%20inpu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1 TABLE 3"/>
      <sheetName val="2012 TABLE 3"/>
      <sheetName val="2011 TABLE 4"/>
      <sheetName val="2012 TABLE 4"/>
      <sheetName val="2012 Tables 3 4 data"/>
      <sheetName val="2011 TABLE 5"/>
      <sheetName val="2012 TABLE 5"/>
      <sheetName val="2011 TABLE 6"/>
      <sheetName val="2012 TABLE 6 "/>
      <sheetName val="2011 TABLE 7"/>
      <sheetName val="2012 Table 7"/>
      <sheetName val="2011 TABLE 8"/>
      <sheetName val="2012 TABLE 8"/>
      <sheetName val="2012 table 8 data"/>
      <sheetName val="2011 TABLE 9"/>
      <sheetName val="2012 TABLE 9"/>
      <sheetName val="2012 Table 9 system data"/>
      <sheetName val="2012 Table 9 intl data"/>
      <sheetName val="2012 Table 9 data"/>
      <sheetName val="2011 TABLE 10"/>
      <sheetName val="2012 TABLE 10"/>
      <sheetName val="2011 TABLE 11"/>
      <sheetName val="2012 TABLE 11"/>
      <sheetName val="2011 TABLE 12"/>
      <sheetName val="2012 TABLE 12"/>
      <sheetName val="2012 Tables 5 7 10 12 Pax data"/>
      <sheetName val="2011 TABLE 13"/>
      <sheetName val="2012 TABLE 13"/>
      <sheetName val="Intl charts 4 &amp; 5"/>
      <sheetName val="2012 Table 13 LF data"/>
      <sheetName val="2012 Tables 6 10 13 ASMs data"/>
      <sheetName val="2012 Tables 5 6 7 11 13 RPMs"/>
      <sheetName val="2011 TABLE 14"/>
      <sheetName val="2012 TABLE 14"/>
      <sheetName val="2011 TABLE 15"/>
      <sheetName val="2012 TABLE 15"/>
      <sheetName val="2011 TABLE 16"/>
      <sheetName val="2012 TABLE 16"/>
      <sheetName val="Tables 14 15 16 data"/>
      <sheetName val="2011 TABLE 17"/>
      <sheetName val="2012 TABLE 17"/>
      <sheetName val="2011 TABLE 18"/>
      <sheetName val="2012 TABLE 18"/>
      <sheetName val="2011 TABLE 19"/>
      <sheetName val="2012 TABLE 19"/>
      <sheetName val="2011 TABLE 22"/>
      <sheetName val="2012 TABLE 22"/>
      <sheetName val="2011 TABLE 23"/>
      <sheetName val="2012 TABLE 23"/>
      <sheetName val="2011 TABLE 24"/>
      <sheetName val="2012 TABLE 24"/>
      <sheetName val="2012 Tables 23 24 system data"/>
      <sheetName val="2011 TABLE 25"/>
      <sheetName val="2012 TABLE 25"/>
      <sheetName val="Tables 23 24 25 intl data"/>
      <sheetName val="2012 Tables 23 24 25 data"/>
      <sheetName val="2011 U.S. Carrier data"/>
      <sheetName val="2011 PIVOT"/>
      <sheetName val="Intl tables 1 &amp; 2"/>
      <sheetName val="Data for Fig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 02 Econ Assump"/>
      <sheetName val="Pacific Pax"/>
      <sheetName val="Atlantic Pax"/>
      <sheetName val="Latin Pax"/>
      <sheetName val="Canada Pax"/>
      <sheetName val="Total Int Pax"/>
      <sheetName val="Int Traffic History"/>
      <sheetName val="LATGDP"/>
      <sheetName val="US and Canada GDP"/>
      <sheetName val="Pacific GDP Detail"/>
      <sheetName val="European GDP Detail"/>
      <sheetName val="Middle East GDP Detail"/>
      <sheetName val="Africa GDP Detail"/>
      <sheetName val="Latin GDP Detail"/>
      <sheetName val="t100int"/>
      <sheetName val="QTRLY FCST"/>
      <sheetName val="INTPASS"/>
      <sheetName val="Sum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 pax data"/>
      <sheetName val="Real GDP"/>
      <sheetName val="Raw GDP data"/>
      <sheetName val="UK"/>
      <sheetName val="Germany"/>
      <sheetName val="France"/>
      <sheetName val="Netherlands"/>
      <sheetName val="Italy"/>
      <sheetName val="Ireland"/>
      <sheetName val="Spain"/>
      <sheetName val="Other Europe"/>
      <sheetName val="Mexico"/>
      <sheetName val="Dominican Rep"/>
      <sheetName val="Bahamas"/>
      <sheetName val="Jamaica"/>
      <sheetName val="Brazil"/>
      <sheetName val="Other LtnAm"/>
      <sheetName val="Japan"/>
      <sheetName val="S Korea"/>
      <sheetName val="Taiwan"/>
      <sheetName val="Hong Kong"/>
      <sheetName val="China"/>
      <sheetName val="India"/>
      <sheetName val="Other Pacific"/>
      <sheetName val="Pacific F41"/>
      <sheetName val="Atlantic F41"/>
      <sheetName val="Latin F41"/>
      <sheetName val="F41 data"/>
      <sheetName val="Exchange rates"/>
      <sheetName val="Transborder"/>
      <sheetName val="Transborder 2010"/>
      <sheetName val="Transborder 2009"/>
      <sheetName val="Transborder 2008"/>
      <sheetName val="Transborder 2007"/>
      <sheetName val="Transborder 2006"/>
      <sheetName val="Transborder 2005"/>
      <sheetName val="Transborder 2004"/>
      <sheetName val="Transborder 2003"/>
      <sheetName val="Transborder 2002"/>
      <sheetName val="Transborder 2001"/>
      <sheetName val="Transborder 2000"/>
      <sheetName val="Yield forecast"/>
      <sheetName val="DB Products yield"/>
      <sheetName val="Original yield data"/>
      <sheetName val="CP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">
          <cell r="A1" t="str">
            <v>Source:  Email from Roger Schaufele to K. Lizotte dated 11/10/2011 04:59 PM (email is below).</v>
          </cell>
        </row>
        <row r="2">
          <cell r="A2" t="str">
            <v>Kathy - Attached is a file that contains summarized international Form 41 forecast information for each of the entities.  I have highlighted updated information in bold for each of the entities.  Data updated include FY 2010 asms, rpms, pax, yields and es</v>
          </cell>
        </row>
        <row r="3">
          <cell r="A3">
            <v>0</v>
          </cell>
        </row>
        <row r="4">
          <cell r="A4">
            <v>0</v>
          </cell>
        </row>
        <row r="5">
          <cell r="A5">
            <v>0</v>
          </cell>
        </row>
        <row r="6">
          <cell r="A6">
            <v>0</v>
          </cell>
        </row>
        <row r="7">
          <cell r="A7" t="str">
            <v xml:space="preserve"> </v>
          </cell>
        </row>
        <row r="8">
          <cell r="A8" t="str">
            <v>FY</v>
          </cell>
        </row>
        <row r="9">
          <cell r="A9" t="str">
            <v>1969</v>
          </cell>
        </row>
        <row r="10">
          <cell r="A10" t="str">
            <v>1970</v>
          </cell>
        </row>
        <row r="11">
          <cell r="A11" t="str">
            <v>1971</v>
          </cell>
        </row>
        <row r="12">
          <cell r="A12" t="str">
            <v>1972</v>
          </cell>
        </row>
        <row r="13">
          <cell r="A13" t="str">
            <v>1973</v>
          </cell>
        </row>
        <row r="14">
          <cell r="A14" t="str">
            <v>1974</v>
          </cell>
        </row>
        <row r="15">
          <cell r="A15" t="str">
            <v>1975</v>
          </cell>
        </row>
        <row r="16">
          <cell r="A16" t="str">
            <v>1976</v>
          </cell>
        </row>
        <row r="17">
          <cell r="A17" t="str">
            <v>1977</v>
          </cell>
        </row>
        <row r="18">
          <cell r="A18" t="str">
            <v>1978</v>
          </cell>
        </row>
        <row r="19">
          <cell r="A19" t="str">
            <v>1979</v>
          </cell>
        </row>
        <row r="20">
          <cell r="A20" t="str">
            <v>1980</v>
          </cell>
        </row>
        <row r="21">
          <cell r="A21" t="str">
            <v>1981</v>
          </cell>
        </row>
        <row r="22">
          <cell r="A22" t="str">
            <v>1982</v>
          </cell>
        </row>
        <row r="23">
          <cell r="A23" t="str">
            <v>1983</v>
          </cell>
        </row>
        <row r="24">
          <cell r="A24" t="str">
            <v>1984</v>
          </cell>
        </row>
        <row r="25">
          <cell r="A25" t="str">
            <v>1985</v>
          </cell>
        </row>
        <row r="26">
          <cell r="A26" t="str">
            <v>1986</v>
          </cell>
        </row>
        <row r="27">
          <cell r="A27" t="str">
            <v>1987</v>
          </cell>
        </row>
        <row r="28">
          <cell r="A28" t="str">
            <v>1988</v>
          </cell>
        </row>
        <row r="29">
          <cell r="A29" t="str">
            <v>1989</v>
          </cell>
        </row>
        <row r="30">
          <cell r="A30" t="str">
            <v>1990</v>
          </cell>
        </row>
        <row r="31">
          <cell r="A31" t="str">
            <v>1991</v>
          </cell>
        </row>
        <row r="32">
          <cell r="A32" t="str">
            <v>1992</v>
          </cell>
        </row>
        <row r="33">
          <cell r="A33" t="str">
            <v>1993</v>
          </cell>
        </row>
        <row r="34">
          <cell r="A34" t="str">
            <v>1994</v>
          </cell>
        </row>
        <row r="35">
          <cell r="A35" t="str">
            <v>1995</v>
          </cell>
        </row>
        <row r="36">
          <cell r="A36" t="str">
            <v>1996</v>
          </cell>
        </row>
        <row r="37">
          <cell r="A37" t="str">
            <v>1997</v>
          </cell>
        </row>
        <row r="38">
          <cell r="A38" t="str">
            <v>1998</v>
          </cell>
        </row>
        <row r="39">
          <cell r="A39">
            <v>1999</v>
          </cell>
        </row>
        <row r="40">
          <cell r="A40">
            <v>2000</v>
          </cell>
        </row>
        <row r="41">
          <cell r="A41" t="str">
            <v xml:space="preserve">2001 </v>
          </cell>
        </row>
        <row r="42">
          <cell r="A42" t="str">
            <v>2002</v>
          </cell>
        </row>
        <row r="43">
          <cell r="A43" t="str">
            <v>2003</v>
          </cell>
        </row>
        <row r="44">
          <cell r="A44">
            <v>2004</v>
          </cell>
        </row>
        <row r="45">
          <cell r="A45">
            <v>2005</v>
          </cell>
        </row>
        <row r="46">
          <cell r="A46">
            <v>2006</v>
          </cell>
        </row>
        <row r="47">
          <cell r="A47" t="str">
            <v>2007</v>
          </cell>
        </row>
        <row r="48">
          <cell r="A48">
            <v>2008</v>
          </cell>
        </row>
        <row r="49">
          <cell r="A49" t="str">
            <v>2009</v>
          </cell>
        </row>
        <row r="50">
          <cell r="A50" t="str">
            <v>2010</v>
          </cell>
        </row>
        <row r="51">
          <cell r="A51" t="str">
            <v>2011E</v>
          </cell>
        </row>
        <row r="53">
          <cell r="A53">
            <v>2012</v>
          </cell>
        </row>
        <row r="54">
          <cell r="A54">
            <v>2013</v>
          </cell>
        </row>
        <row r="55">
          <cell r="A55">
            <v>2014</v>
          </cell>
        </row>
        <row r="56">
          <cell r="A56">
            <v>2015</v>
          </cell>
        </row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  <row r="60">
          <cell r="A60">
            <v>2019</v>
          </cell>
        </row>
        <row r="61">
          <cell r="A61">
            <v>2020</v>
          </cell>
        </row>
        <row r="62">
          <cell r="A62">
            <v>2021</v>
          </cell>
        </row>
        <row r="63">
          <cell r="A63">
            <v>2022</v>
          </cell>
        </row>
        <row r="64">
          <cell r="A64">
            <v>2023</v>
          </cell>
        </row>
        <row r="65">
          <cell r="A65">
            <v>2024</v>
          </cell>
        </row>
        <row r="66">
          <cell r="A66">
            <v>2025</v>
          </cell>
        </row>
        <row r="67">
          <cell r="A67">
            <v>2026</v>
          </cell>
        </row>
        <row r="68">
          <cell r="A68">
            <v>2027</v>
          </cell>
        </row>
        <row r="69">
          <cell r="A69">
            <v>2028</v>
          </cell>
        </row>
        <row r="70">
          <cell r="A70">
            <v>2029</v>
          </cell>
        </row>
        <row r="71">
          <cell r="A71">
            <v>2030</v>
          </cell>
        </row>
        <row r="72">
          <cell r="A72">
            <v>2031</v>
          </cell>
        </row>
        <row r="73">
          <cell r="A73">
            <v>2032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 t="str">
            <v xml:space="preserve"> </v>
          </cell>
          <cell r="CD76">
            <v>0</v>
          </cell>
          <cell r="CE76">
            <v>0</v>
          </cell>
          <cell r="CF76" t="str">
            <v>LOAD</v>
          </cell>
          <cell r="CG76" t="str">
            <v>ENPLANE-</v>
          </cell>
          <cell r="CH76" t="str">
            <v>TRIP</v>
          </cell>
          <cell r="CI76" t="str">
            <v>MILES</v>
          </cell>
          <cell r="CJ76" t="str">
            <v>SEATS</v>
          </cell>
          <cell r="CK76" t="str">
            <v>PSGR.</v>
          </cell>
          <cell r="CL76" t="str">
            <v>PSGR.</v>
          </cell>
          <cell r="CM76" t="str">
            <v>REAL</v>
          </cell>
          <cell r="CN76" t="str">
            <v>PSGR.</v>
          </cell>
          <cell r="CO76" t="str">
            <v>REAL</v>
          </cell>
          <cell r="CP76" t="str">
            <v>JET</v>
          </cell>
          <cell r="CQ76" t="str">
            <v>REAL</v>
          </cell>
        </row>
        <row r="77">
          <cell r="A77" t="str">
            <v xml:space="preserve"> </v>
          </cell>
          <cell r="CD77" t="str">
            <v>ASM'S</v>
          </cell>
          <cell r="CE77" t="str">
            <v>RPM'S</v>
          </cell>
          <cell r="CF77" t="str">
            <v>FACTOR</v>
          </cell>
          <cell r="CG77" t="str">
            <v>MENTS</v>
          </cell>
          <cell r="CH77" t="str">
            <v>LENGTH</v>
          </cell>
          <cell r="CI77" t="str">
            <v>FLOWN</v>
          </cell>
          <cell r="CJ77" t="str">
            <v>PER/AC</v>
          </cell>
          <cell r="CK77" t="str">
            <v>REVENUES</v>
          </cell>
          <cell r="CL77" t="str">
            <v>YIELD</v>
          </cell>
          <cell r="CM77" t="str">
            <v>YIELD</v>
          </cell>
          <cell r="CN77" t="str">
            <v>RASM</v>
          </cell>
          <cell r="CO77" t="str">
            <v>RASM</v>
          </cell>
          <cell r="CP77" t="str">
            <v>FUEL</v>
          </cell>
          <cell r="CQ77" t="str">
            <v>JET FUEL</v>
          </cell>
        </row>
        <row r="78">
          <cell r="A78" t="str">
            <v>FY</v>
          </cell>
          <cell r="CD78" t="str">
            <v>(%)</v>
          </cell>
          <cell r="CE78" t="str">
            <v>(%)</v>
          </cell>
          <cell r="CF78" t="str">
            <v>(PTS)</v>
          </cell>
          <cell r="CG78" t="str">
            <v>(%)</v>
          </cell>
          <cell r="CH78" t="str">
            <v>(MILES)</v>
          </cell>
          <cell r="CI78" t="str">
            <v>(%)</v>
          </cell>
          <cell r="CJ78" t="str">
            <v>(SEATS)</v>
          </cell>
          <cell r="CK78" t="str">
            <v>(%)</v>
          </cell>
          <cell r="CL78" t="str">
            <v>(%)</v>
          </cell>
          <cell r="CM78" t="str">
            <v>(%)</v>
          </cell>
          <cell r="CN78" t="str">
            <v>(%)</v>
          </cell>
          <cell r="CO78" t="str">
            <v>(%)</v>
          </cell>
          <cell r="CP78" t="str">
            <v>(%)</v>
          </cell>
          <cell r="CQ78" t="str">
            <v>(%)</v>
          </cell>
        </row>
        <row r="79">
          <cell r="A79" t="str">
            <v>1969/70</v>
          </cell>
          <cell r="CD79">
            <v>9.1865510206594827</v>
          </cell>
          <cell r="CE79">
            <v>6.3978611871703617</v>
          </cell>
          <cell r="CF79">
            <v>-1.2979820156422406</v>
          </cell>
          <cell r="CG79">
            <v>-0.64507195033292053</v>
          </cell>
          <cell r="CH79">
            <v>50.637902329605254</v>
          </cell>
          <cell r="CI79">
            <v>5.2357044998385893</v>
          </cell>
          <cell r="CJ79">
            <v>3.9316993835168432</v>
          </cell>
          <cell r="CK79">
            <v>10.777768533893383</v>
          </cell>
          <cell r="CL79">
            <v>4.1165370223167352</v>
          </cell>
          <cell r="CM79">
            <v>-1.7255827149076697</v>
          </cell>
          <cell r="CN79">
            <v>1.4573383794610706</v>
          </cell>
          <cell r="CO79">
            <v>-4.2355701246496569</v>
          </cell>
          <cell r="CP79">
            <v>0</v>
          </cell>
          <cell r="CQ79">
            <v>0</v>
          </cell>
        </row>
        <row r="80">
          <cell r="A80" t="str">
            <v>1970/71</v>
          </cell>
          <cell r="CD80">
            <v>4.0143309886953693</v>
          </cell>
          <cell r="CE80">
            <v>0.68322604154014144</v>
          </cell>
          <cell r="CF80">
            <v>-1.5859755759604681</v>
          </cell>
          <cell r="CG80">
            <v>-1.1742433041417866</v>
          </cell>
          <cell r="CH80">
            <v>14.378267065943533</v>
          </cell>
          <cell r="CI80">
            <v>-4.2091735653998263</v>
          </cell>
          <cell r="CJ80">
            <v>9.328081037699306</v>
          </cell>
          <cell r="CK80">
            <v>4.7348881993258818</v>
          </cell>
          <cell r="CL80">
            <v>4.0241679940947739</v>
          </cell>
          <cell r="CM80">
            <v>-0.68456718503990821</v>
          </cell>
          <cell r="CN80">
            <v>0.69274801249150642</v>
          </cell>
          <cell r="CO80">
            <v>-3.8651878402333861</v>
          </cell>
          <cell r="CP80">
            <v>0</v>
          </cell>
          <cell r="CQ80">
            <v>0</v>
          </cell>
        </row>
        <row r="81">
          <cell r="A81" t="str">
            <v>1971/72</v>
          </cell>
          <cell r="CD81">
            <v>2.8777446462455947</v>
          </cell>
          <cell r="CE81">
            <v>12.035166028289645</v>
          </cell>
          <cell r="CF81">
            <v>4.2669452076073711</v>
          </cell>
          <cell r="CG81">
            <v>9.8034952460422922</v>
          </cell>
          <cell r="CH81">
            <v>15.840029140353522</v>
          </cell>
          <cell r="CI81">
            <v>-0.47415940011735769</v>
          </cell>
          <cell r="CJ81">
            <v>3.9736011857863218</v>
          </cell>
          <cell r="CK81">
            <v>13.563895229563027</v>
          </cell>
          <cell r="CL81">
            <v>1.364508355249261</v>
          </cell>
          <cell r="CM81">
            <v>-1.8948005950802815</v>
          </cell>
          <cell r="CN81">
            <v>10.387232554584802</v>
          </cell>
          <cell r="CO81">
            <v>6.8378038550804821</v>
          </cell>
          <cell r="CP81">
            <v>0</v>
          </cell>
          <cell r="CQ81">
            <v>0</v>
          </cell>
        </row>
        <row r="82">
          <cell r="A82" t="str">
            <v>1972/73</v>
          </cell>
          <cell r="CD82">
            <v>9.1769516963711606</v>
          </cell>
          <cell r="CE82">
            <v>8.2434887946698954</v>
          </cell>
          <cell r="CF82">
            <v>-0.446338477412624</v>
          </cell>
          <cell r="CG82">
            <v>7.0540573807778228</v>
          </cell>
          <cell r="CH82">
            <v>8.8352020011311652</v>
          </cell>
          <cell r="CI82">
            <v>4.330784065799631</v>
          </cell>
          <cell r="CJ82">
            <v>5.6650023567771939</v>
          </cell>
          <cell r="CK82">
            <v>11.761577311697668</v>
          </cell>
          <cell r="CL82">
            <v>3.2501617937512384</v>
          </cell>
          <cell r="CM82">
            <v>-1.6514538503625498</v>
          </cell>
          <cell r="CN82">
            <v>2.3673729438009161</v>
          </cell>
          <cell r="CO82">
            <v>-2.4923338881406409</v>
          </cell>
          <cell r="CP82">
            <v>0</v>
          </cell>
          <cell r="CQ82">
            <v>0</v>
          </cell>
        </row>
        <row r="83">
          <cell r="A83" t="str">
            <v>1973/74</v>
          </cell>
          <cell r="CD83">
            <v>-5.4869062099768939</v>
          </cell>
          <cell r="CE83">
            <v>1.8434583651975034</v>
          </cell>
          <cell r="CF83">
            <v>4.0142335998341068</v>
          </cell>
          <cell r="CG83">
            <v>4.003739289534991</v>
          </cell>
          <cell r="CH83">
            <v>-16.70091006308769</v>
          </cell>
          <cell r="CI83">
            <v>-9.2549409679385306</v>
          </cell>
          <cell r="CJ83">
            <v>5.2993736196662411</v>
          </cell>
          <cell r="CK83">
            <v>14.501693705380436</v>
          </cell>
          <cell r="CL83">
            <v>12.429109874482203</v>
          </cell>
          <cell r="CM83">
            <v>2.1087743366298817</v>
          </cell>
          <cell r="CN83">
            <v>21.1490272022683</v>
          </cell>
          <cell r="CO83">
            <v>10.028254190655339</v>
          </cell>
          <cell r="CP83">
            <v>0</v>
          </cell>
          <cell r="CQ83">
            <v>0</v>
          </cell>
        </row>
        <row r="84">
          <cell r="A84" t="str">
            <v>1974/75</v>
          </cell>
          <cell r="CD84">
            <v>4.2818182746751088</v>
          </cell>
          <cell r="CE84">
            <v>-2.0988498449366344</v>
          </cell>
          <cell r="CF84">
            <v>-3.4124615491714678</v>
          </cell>
          <cell r="CG84">
            <v>-2.8469528519997844</v>
          </cell>
          <cell r="CH84">
            <v>6.0627270867870493</v>
          </cell>
          <cell r="CI84">
            <v>1.2962103914970768</v>
          </cell>
          <cell r="CJ84">
            <v>3.9177903248119037</v>
          </cell>
          <cell r="CK84">
            <v>5.524107651489274</v>
          </cell>
          <cell r="CL84">
            <v>7.7863819621649677</v>
          </cell>
          <cell r="CM84">
            <v>-2.2872704418639977</v>
          </cell>
          <cell r="CN84">
            <v>1.1912808938006725</v>
          </cell>
          <cell r="CO84">
            <v>-8.2659972102219861</v>
          </cell>
          <cell r="CP84">
            <v>0</v>
          </cell>
          <cell r="CQ84">
            <v>0</v>
          </cell>
        </row>
        <row r="85">
          <cell r="A85" t="str">
            <v>1975/76</v>
          </cell>
          <cell r="CD85">
            <v>2.6965257621219596</v>
          </cell>
          <cell r="CE85">
            <v>9.765785765062418</v>
          </cell>
          <cell r="CF85">
            <v>3.6041894234523539</v>
          </cell>
          <cell r="CG85">
            <v>8.5660287744157024</v>
          </cell>
          <cell r="CH85">
            <v>8.7678628843706292</v>
          </cell>
          <cell r="CI85">
            <v>0.4021023699020132</v>
          </cell>
          <cell r="CJ85">
            <v>3.1271432098778007</v>
          </cell>
          <cell r="CK85">
            <v>12.356455246620545</v>
          </cell>
          <cell r="CL85">
            <v>2.3601794161097311</v>
          </cell>
          <cell r="CM85">
            <v>-3.7243791290815009</v>
          </cell>
          <cell r="CN85">
            <v>9.4062865445653685</v>
          </cell>
          <cell r="CO85">
            <v>2.9028888415753684</v>
          </cell>
          <cell r="CP85">
            <v>0</v>
          </cell>
          <cell r="CQ85">
            <v>0</v>
          </cell>
        </row>
        <row r="86">
          <cell r="A86" t="str">
            <v>1976/77</v>
          </cell>
          <cell r="CD86">
            <v>7.7668483064264882</v>
          </cell>
          <cell r="CE86">
            <v>6.6165985899890423</v>
          </cell>
          <cell r="CF86">
            <v>-0.59732074282045033</v>
          </cell>
          <cell r="CG86">
            <v>6.5763450268413015</v>
          </cell>
          <cell r="CH86">
            <v>0.30297790473321129</v>
          </cell>
          <cell r="CI86">
            <v>4.7719064664325517</v>
          </cell>
          <cell r="CJ86">
            <v>4.0010456536980428</v>
          </cell>
          <cell r="CK86">
            <v>13.473864057139151</v>
          </cell>
          <cell r="CL86">
            <v>6.4317053421679926</v>
          </cell>
          <cell r="CM86">
            <v>0.29170055011391582</v>
          </cell>
          <cell r="CN86">
            <v>5.2957062773936192</v>
          </cell>
          <cell r="CO86">
            <v>-0.77876315863981693</v>
          </cell>
          <cell r="CP86">
            <v>0</v>
          </cell>
          <cell r="CQ86">
            <v>0</v>
          </cell>
        </row>
        <row r="87">
          <cell r="A87" t="str">
            <v>1977/78</v>
          </cell>
          <cell r="CD87">
            <v>5.8158195957188186</v>
          </cell>
          <cell r="CE87">
            <v>16.619776847085909</v>
          </cell>
          <cell r="CF87">
            <v>5.6529161249479145</v>
          </cell>
          <cell r="CG87">
            <v>13.928737883173902</v>
          </cell>
          <cell r="CH87">
            <v>18.954753963805501</v>
          </cell>
          <cell r="CI87">
            <v>3.4804830976966405</v>
          </cell>
          <cell r="CJ87">
            <v>3.2490868089913079</v>
          </cell>
          <cell r="CK87">
            <v>17.721229466528566</v>
          </cell>
          <cell r="CL87">
            <v>0.94448184452189388</v>
          </cell>
          <cell r="CM87">
            <v>-5.6946958730351049</v>
          </cell>
          <cell r="CN87">
            <v>11.251068050406566</v>
          </cell>
          <cell r="CO87">
            <v>3.9340201191256918</v>
          </cell>
          <cell r="CP87">
            <v>0</v>
          </cell>
          <cell r="CQ87">
            <v>0</v>
          </cell>
        </row>
        <row r="88">
          <cell r="A88" t="str">
            <v>1978/79</v>
          </cell>
          <cell r="CD88">
            <v>12.669019699681616</v>
          </cell>
          <cell r="CE88">
            <v>16.677860781760458</v>
          </cell>
          <cell r="CF88">
            <v>2.1710819429220081</v>
          </cell>
          <cell r="CG88">
            <v>15.196814339973885</v>
          </cell>
          <cell r="CH88">
            <v>10.560842832574167</v>
          </cell>
          <cell r="CI88">
            <v>10.143739644125249</v>
          </cell>
          <cell r="CJ88">
            <v>3.3752984446695962</v>
          </cell>
          <cell r="CK88">
            <v>20.517382804481766</v>
          </cell>
          <cell r="CL88">
            <v>3.2907031351071314</v>
          </cell>
          <cell r="CM88">
            <v>-6.373709708501762</v>
          </cell>
          <cell r="CN88">
            <v>6.9658572744485614</v>
          </cell>
          <cell r="CO88">
            <v>-3.0424220139461333</v>
          </cell>
          <cell r="CP88">
            <v>0</v>
          </cell>
          <cell r="CQ88">
            <v>0</v>
          </cell>
        </row>
        <row r="89">
          <cell r="A89" t="str">
            <v>1979/80</v>
          </cell>
          <cell r="CD89">
            <v>7.8348938950035585</v>
          </cell>
          <cell r="CE89">
            <v>0.79062682335619971</v>
          </cell>
          <cell r="CF89">
            <v>-4.1278350156046741</v>
          </cell>
          <cell r="CG89">
            <v>-1.5019466662322678</v>
          </cell>
          <cell r="CH89">
            <v>19.364842944372413</v>
          </cell>
          <cell r="CI89">
            <v>4.7305392122338752</v>
          </cell>
          <cell r="CJ89">
            <v>4.463804253456999</v>
          </cell>
          <cell r="CK89">
            <v>24.388761749898215</v>
          </cell>
          <cell r="CL89">
            <v>23.413025268609221</v>
          </cell>
          <cell r="CM89">
            <v>8.6805953771916364</v>
          </cell>
          <cell r="CN89">
            <v>15.351123608479433</v>
          </cell>
          <cell r="CO89">
            <v>1.5810832277383557</v>
          </cell>
          <cell r="CP89">
            <v>0</v>
          </cell>
          <cell r="CQ89">
            <v>0</v>
          </cell>
        </row>
        <row r="90">
          <cell r="A90" t="str">
            <v>1980/81</v>
          </cell>
          <cell r="CD90">
            <v>-2.9658712547987465</v>
          </cell>
          <cell r="CE90">
            <v>-3.5433162642878768</v>
          </cell>
          <cell r="CF90">
            <v>-0.3514736611890541</v>
          </cell>
          <cell r="CG90">
            <v>-5.4517489456710528</v>
          </cell>
          <cell r="CH90">
            <v>17.184393325374003</v>
          </cell>
          <cell r="CI90">
            <v>-4.2556333192196423</v>
          </cell>
          <cell r="CJ90">
            <v>2.0887645599381983</v>
          </cell>
          <cell r="CK90">
            <v>14.178922966016705</v>
          </cell>
          <cell r="CL90">
            <v>18.373262011436033</v>
          </cell>
          <cell r="CM90">
            <v>6.5425947224204251</v>
          </cell>
          <cell r="CN90">
            <v>17.668828939388348</v>
          </cell>
          <cell r="CO90">
            <v>5.9085653307407782</v>
          </cell>
          <cell r="CP90">
            <v>0</v>
          </cell>
          <cell r="CQ90">
            <v>0</v>
          </cell>
        </row>
        <row r="91">
          <cell r="A91" t="str">
            <v>1981/82</v>
          </cell>
          <cell r="CD91">
            <v>2.9146348961609503</v>
          </cell>
          <cell r="CE91">
            <v>3.4382476859497579</v>
          </cell>
          <cell r="CF91">
            <v>0.29870850470184962</v>
          </cell>
          <cell r="CG91">
            <v>2.3145572919399893</v>
          </cell>
          <cell r="CH91">
            <v>9.53891380874677</v>
          </cell>
          <cell r="CI91">
            <v>-1.3783466900540886</v>
          </cell>
          <cell r="CJ91">
            <v>6.8405520031969616</v>
          </cell>
          <cell r="CK91">
            <v>0.82547564176340682</v>
          </cell>
          <cell r="CL91">
            <v>-2.5259245033993682</v>
          </cell>
          <cell r="CM91">
            <v>-9.2714469633609742</v>
          </cell>
          <cell r="CN91">
            <v>-2.02999238787126</v>
          </cell>
          <cell r="CO91">
            <v>-8.8098349601998365</v>
          </cell>
          <cell r="CP91">
            <v>0</v>
          </cell>
          <cell r="CQ91">
            <v>0</v>
          </cell>
        </row>
        <row r="92">
          <cell r="A92" t="str">
            <v>1982/83</v>
          </cell>
          <cell r="CD92">
            <v>4.7912295980385711</v>
          </cell>
          <cell r="CE92">
            <v>7.3823412590244608</v>
          </cell>
          <cell r="CF92">
            <v>1.4590819634255112</v>
          </cell>
          <cell r="CG92">
            <v>6.5510037304374213</v>
          </cell>
          <cell r="CH92">
            <v>6.8509887110567433</v>
          </cell>
          <cell r="CI92">
            <v>2.8622944704133513</v>
          </cell>
          <cell r="CJ92">
            <v>3.0751809476104768</v>
          </cell>
          <cell r="CK92">
            <v>3.5601855560556617</v>
          </cell>
          <cell r="CL92">
            <v>-3.5593894286110817</v>
          </cell>
          <cell r="CM92">
            <v>-6.7808556273447067</v>
          </cell>
          <cell r="CN92">
            <v>-1.1747586574802016</v>
          </cell>
          <cell r="CO92">
            <v>-4.4758801734100189</v>
          </cell>
          <cell r="CP92">
            <v>-8.3416285088592446</v>
          </cell>
          <cell r="CQ92">
            <v>-11.403350576360138</v>
          </cell>
        </row>
        <row r="93">
          <cell r="A93" t="str">
            <v>1983/84</v>
          </cell>
          <cell r="CD93">
            <v>10.072098622495297</v>
          </cell>
          <cell r="CE93">
            <v>7.858645198723524</v>
          </cell>
          <cell r="CF93">
            <v>-1.2159607871692728</v>
          </cell>
          <cell r="CG93">
            <v>7.9366403737909819</v>
          </cell>
          <cell r="CH93">
            <v>-0.63945144868750958</v>
          </cell>
          <cell r="CI93">
            <v>9.9247007537251122</v>
          </cell>
          <cell r="CJ93">
            <v>0.22401335046387771</v>
          </cell>
          <cell r="CK93">
            <v>14.957857022273501</v>
          </cell>
          <cell r="CL93">
            <v>6.5819590172582654</v>
          </cell>
          <cell r="CM93">
            <v>2.3431981330314988</v>
          </cell>
          <cell r="CN93">
            <v>4.4386892417982438</v>
          </cell>
          <cell r="CO93">
            <v>0.2851661236280556</v>
          </cell>
          <cell r="CP93">
            <v>-6.3423110338835853</v>
          </cell>
          <cell r="CQ93">
            <v>-10.067074137856613</v>
          </cell>
        </row>
        <row r="94">
          <cell r="A94" t="str">
            <v>1984/85</v>
          </cell>
          <cell r="CD94">
            <v>6.5236316549629025</v>
          </cell>
          <cell r="CE94">
            <v>11.013310650201213</v>
          </cell>
          <cell r="CF94">
            <v>2.4973158262288138</v>
          </cell>
          <cell r="CG94">
            <v>11.381596551211537</v>
          </cell>
          <cell r="CH94">
            <v>-2.9239265151774134</v>
          </cell>
          <cell r="CI94">
            <v>6.7614290946403477</v>
          </cell>
          <cell r="CJ94">
            <v>-0.37260848474565478</v>
          </cell>
          <cell r="CK94">
            <v>6.2798181997177682</v>
          </cell>
          <cell r="CL94">
            <v>-4.2638963046499168</v>
          </cell>
          <cell r="CM94">
            <v>-7.6667497678435614</v>
          </cell>
          <cell r="CN94">
            <v>-0.22888203439672683</v>
          </cell>
          <cell r="CO94">
            <v>-3.7751564407202398</v>
          </cell>
          <cell r="CP94">
            <v>-5.5078849721706842</v>
          </cell>
          <cell r="CQ94">
            <v>-8.8665219801081445</v>
          </cell>
        </row>
        <row r="95">
          <cell r="A95" t="str">
            <v>1985/86</v>
          </cell>
          <cell r="CD95">
            <v>11.076818795561039</v>
          </cell>
          <cell r="CE95">
            <v>8.1412749706227814</v>
          </cell>
          <cell r="CF95">
            <v>-1.6319181336202533</v>
          </cell>
          <cell r="CG95">
            <v>7.4036675991372869</v>
          </cell>
          <cell r="CH95">
            <v>6.0528867924239194</v>
          </cell>
          <cell r="CI95">
            <v>9.3357365977574602</v>
          </cell>
          <cell r="CJ95">
            <v>2.6579614007061707</v>
          </cell>
          <cell r="CK95">
            <v>0.59229408338399292</v>
          </cell>
          <cell r="CL95">
            <v>-6.9806656979858435</v>
          </cell>
          <cell r="CM95">
            <v>-9.235422029111696</v>
          </cell>
          <cell r="CN95">
            <v>-9.4389854029525484</v>
          </cell>
          <cell r="CO95">
            <v>-11.634152918911145</v>
          </cell>
          <cell r="CP95">
            <v>-20.787826727205793</v>
          </cell>
          <cell r="CQ95">
            <v>-22.707902274179514</v>
          </cell>
        </row>
        <row r="96">
          <cell r="A96" t="str">
            <v>1986/87</v>
          </cell>
          <cell r="CD96">
            <v>7.2887380411312597</v>
          </cell>
          <cell r="CE96">
            <v>11.222778350163987</v>
          </cell>
          <cell r="CF96">
            <v>2.2043774204510527</v>
          </cell>
          <cell r="CG96">
            <v>9.0171495230436882</v>
          </cell>
          <cell r="CH96">
            <v>17.954213925975182</v>
          </cell>
          <cell r="CI96">
            <v>8.1427601510890781</v>
          </cell>
          <cell r="CJ96">
            <v>-1.3391354050739039</v>
          </cell>
          <cell r="CK96">
            <v>10.409922976048946</v>
          </cell>
          <cell r="CL96">
            <v>-0.7308353434185233</v>
          </cell>
          <cell r="CM96">
            <v>-3.4466065297453108</v>
          </cell>
          <cell r="CN96">
            <v>2.9091449782186363</v>
          </cell>
          <cell r="CO96">
            <v>9.3792479703935783E-2</v>
          </cell>
          <cell r="CP96">
            <v>-19.395817195972111</v>
          </cell>
          <cell r="CQ96">
            <v>-21.60095831823179</v>
          </cell>
        </row>
        <row r="97">
          <cell r="A97" t="str">
            <v>1987/88</v>
          </cell>
          <cell r="CD97">
            <v>4.6169781052371572</v>
          </cell>
          <cell r="CE97">
            <v>4.5129536621670185</v>
          </cell>
          <cell r="CF97">
            <v>-6.1968946949157555E-2</v>
          </cell>
          <cell r="CG97">
            <v>0.95300616405291638</v>
          </cell>
          <cell r="CH97">
            <v>31.926553829353566</v>
          </cell>
          <cell r="CI97">
            <v>3.5829861454210299</v>
          </cell>
          <cell r="CJ97">
            <v>1.6793385204108517</v>
          </cell>
          <cell r="CK97">
            <v>13.0439594523859</v>
          </cell>
          <cell r="CL97">
            <v>8.1626300772198679</v>
          </cell>
          <cell r="CM97">
            <v>3.8804866480935063</v>
          </cell>
          <cell r="CN97">
            <v>8.0550800642241747</v>
          </cell>
          <cell r="CO97">
            <v>3.7771945251022121</v>
          </cell>
          <cell r="CP97">
            <v>7.9377282337113053</v>
          </cell>
          <cell r="CQ97">
            <v>3.6644886371812069</v>
          </cell>
        </row>
        <row r="98">
          <cell r="A98" t="str">
            <v>1988/89</v>
          </cell>
          <cell r="CD98">
            <v>1.6874478794800973</v>
          </cell>
          <cell r="CE98">
            <v>3.0669831924549973</v>
          </cell>
          <cell r="CF98">
            <v>0.8446451888924571</v>
          </cell>
          <cell r="CG98">
            <v>0.75975725514061399</v>
          </cell>
          <cell r="CH98">
            <v>21.462563068358918</v>
          </cell>
          <cell r="CI98">
            <v>1.1468554393774699</v>
          </cell>
          <cell r="CJ98">
            <v>0.90811498428237769</v>
          </cell>
          <cell r="CK98">
            <v>8.3706731763575135</v>
          </cell>
          <cell r="CL98">
            <v>5.145867104695423</v>
          </cell>
          <cell r="CM98">
            <v>0.41265861670687354</v>
          </cell>
          <cell r="CN98">
            <v>6.5723208087573814</v>
          </cell>
          <cell r="CO98">
            <v>1.7748995945276125</v>
          </cell>
          <cell r="CP98">
            <v>0.44515669515670098</v>
          </cell>
          <cell r="CQ98">
            <v>-4.0764463058767682</v>
          </cell>
        </row>
        <row r="99">
          <cell r="A99" t="str">
            <v>1989/90</v>
          </cell>
          <cell r="CD99">
            <v>6.3064447647930955</v>
          </cell>
          <cell r="CE99">
            <v>5.842908557111115</v>
          </cell>
          <cell r="CF99">
            <v>-0.2751598881367201</v>
          </cell>
          <cell r="CG99">
            <v>2.7342643203381423</v>
          </cell>
          <cell r="CH99">
            <v>29.011269327307673</v>
          </cell>
          <cell r="CI99">
            <v>5.9264067704035917</v>
          </cell>
          <cell r="CJ99">
            <v>0.61285960719590094</v>
          </cell>
          <cell r="CK99">
            <v>7.2165070884221638</v>
          </cell>
          <cell r="CL99">
            <v>1.2977709607912891</v>
          </cell>
          <cell r="CM99">
            <v>-3.5303056760548568</v>
          </cell>
          <cell r="CN99">
            <v>0.85607446062432313</v>
          </cell>
          <cell r="CO99">
            <v>-3.9509499404933535</v>
          </cell>
          <cell r="CP99">
            <v>19.872363056195731</v>
          </cell>
          <cell r="CQ99">
            <v>14.158980125991194</v>
          </cell>
        </row>
        <row r="100">
          <cell r="A100" t="str">
            <v>1990/91</v>
          </cell>
          <cell r="CD100">
            <v>-0.9361619785519637</v>
          </cell>
          <cell r="CE100">
            <v>-1.6661830588998283</v>
          </cell>
          <cell r="CF100">
            <v>-0.46300265129455198</v>
          </cell>
          <cell r="CG100">
            <v>-3.1384196094827344</v>
          </cell>
          <cell r="CH100">
            <v>15.013554286012891</v>
          </cell>
          <cell r="CI100">
            <v>-0.74291696466856072</v>
          </cell>
          <cell r="CJ100">
            <v>-0.33376467063075665</v>
          </cell>
          <cell r="CK100">
            <v>-5.9603007176234346E-2</v>
          </cell>
          <cell r="CL100">
            <v>1.6338021869789721</v>
          </cell>
          <cell r="CM100">
            <v>-3.2470764214653447</v>
          </cell>
          <cell r="CN100">
            <v>0.88484253071834384</v>
          </cell>
          <cell r="CO100">
            <v>-3.9600679147115958</v>
          </cell>
          <cell r="CP100">
            <v>17.42088139603668</v>
          </cell>
          <cell r="CQ100">
            <v>11.781841471738574</v>
          </cell>
        </row>
        <row r="101">
          <cell r="A101" t="str">
            <v>1991/92</v>
          </cell>
          <cell r="CD101">
            <v>3.7295450944531794</v>
          </cell>
          <cell r="CE101">
            <v>6.1682189898190742</v>
          </cell>
          <cell r="CF101">
            <v>1.4662304349499777</v>
          </cell>
          <cell r="CG101">
            <v>3.5757296077366663</v>
          </cell>
          <cell r="CH101">
            <v>25.099658077550203</v>
          </cell>
          <cell r="CI101">
            <v>2.8406625647147132</v>
          </cell>
          <cell r="CJ101">
            <v>1.4788588395203135</v>
          </cell>
          <cell r="CK101">
            <v>3.5059178120038226</v>
          </cell>
          <cell r="CL101">
            <v>-2.5076253545051497</v>
          </cell>
          <cell r="CM101">
            <v>-5.3493051754583076</v>
          </cell>
          <cell r="CN101">
            <v>-0.21558687281016953</v>
          </cell>
          <cell r="CO101">
            <v>-3.124074375143171</v>
          </cell>
          <cell r="CP101">
            <v>-18.778337531486155</v>
          </cell>
          <cell r="CQ101">
            <v>-21.145763292734753</v>
          </cell>
        </row>
        <row r="102">
          <cell r="A102" t="str">
            <v>1992/93</v>
          </cell>
          <cell r="CD102">
            <v>2.9364331257164533</v>
          </cell>
          <cell r="CE102">
            <v>1.6183049650107861</v>
          </cell>
          <cell r="CF102">
            <v>-0.81739420746178837</v>
          </cell>
          <cell r="CG102">
            <v>0.89034182337288659</v>
          </cell>
          <cell r="CH102">
            <v>7.4166049738560105</v>
          </cell>
          <cell r="CI102">
            <v>3.7220978036535568</v>
          </cell>
          <cell r="CJ102">
            <v>-1.3072262520454672</v>
          </cell>
          <cell r="CK102">
            <v>5.6075271041009511</v>
          </cell>
          <cell r="CL102">
            <v>3.9256924630495904</v>
          </cell>
          <cell r="CM102">
            <v>0.84153955924184398</v>
          </cell>
          <cell r="CN102">
            <v>2.5948965757559339</v>
          </cell>
          <cell r="CO102">
            <v>-0.44976293712124527</v>
          </cell>
          <cell r="CP102">
            <v>-3.9696076911148959</v>
          </cell>
          <cell r="CQ102">
            <v>-6.8194555610105017</v>
          </cell>
        </row>
        <row r="103">
          <cell r="A103" t="str">
            <v>1993/94</v>
          </cell>
          <cell r="CD103">
            <v>0.86951381977744546</v>
          </cell>
          <cell r="CE103">
            <v>5.3982450744732624</v>
          </cell>
          <cell r="CF103">
            <v>2.8291924178213819</v>
          </cell>
          <cell r="CG103">
            <v>7.8892574080484001</v>
          </cell>
          <cell r="CH103">
            <v>-23.903713661723714</v>
          </cell>
          <cell r="CI103">
            <v>2.5742199580295111</v>
          </cell>
          <cell r="CJ103">
            <v>-2.8463870160953206</v>
          </cell>
          <cell r="CK103">
            <v>2.88555425381678</v>
          </cell>
          <cell r="CL103">
            <v>-2.3839968292461045</v>
          </cell>
          <cell r="CM103">
            <v>-4.8916449613428785</v>
          </cell>
          <cell r="CN103">
            <v>1.9986617935339623</v>
          </cell>
          <cell r="CO103">
            <v>-0.62157203508851344</v>
          </cell>
          <cell r="CP103">
            <v>-8.8487001453253615</v>
          </cell>
          <cell r="CQ103">
            <v>-11.190277134693948</v>
          </cell>
        </row>
        <row r="104">
          <cell r="A104" t="str">
            <v>1994/95</v>
          </cell>
          <cell r="CD104">
            <v>3.3511988879608934</v>
          </cell>
          <cell r="CE104">
            <v>5.0770289797127832</v>
          </cell>
          <cell r="CF104">
            <v>1.0995167103151715</v>
          </cell>
          <cell r="CG104">
            <v>4.2764688715497323</v>
          </cell>
          <cell r="CH104">
            <v>7.7648042026310122</v>
          </cell>
          <cell r="CI104">
            <v>4.3367643525312971</v>
          </cell>
          <cell r="CJ104">
            <v>-1.5909351043694357</v>
          </cell>
          <cell r="CK104">
            <v>4.5605552477781197</v>
          </cell>
          <cell r="CL104">
            <v>-0.49151916165655063</v>
          </cell>
          <cell r="CM104">
            <v>-3.2026980485942325</v>
          </cell>
          <cell r="CN104">
            <v>1.1701425555094014</v>
          </cell>
          <cell r="CO104">
            <v>-1.5863094792731403</v>
          </cell>
          <cell r="CP104">
            <v>-1.5766164747564204</v>
          </cell>
          <cell r="CQ104">
            <v>-4.2582311185183963</v>
          </cell>
        </row>
        <row r="105">
          <cell r="A105" t="str">
            <v>1995/96</v>
          </cell>
          <cell r="CD105">
            <v>2.6773029148933647</v>
          </cell>
          <cell r="CE105">
            <v>5.9051109778110566</v>
          </cell>
          <cell r="CF105">
            <v>2.1044801394449735</v>
          </cell>
          <cell r="CG105">
            <v>4.6162506256868019</v>
          </cell>
          <cell r="CH105">
            <v>12.555992895981944</v>
          </cell>
          <cell r="CI105">
            <v>2.6282184270447262</v>
          </cell>
          <cell r="CJ105">
            <v>7.9792115735386915E-2</v>
          </cell>
          <cell r="CK105">
            <v>8.3755851659087277</v>
          </cell>
          <cell r="CL105">
            <v>2.3327242333141873</v>
          </cell>
          <cell r="CM105">
            <v>-0.44013420408446358</v>
          </cell>
          <cell r="CN105">
            <v>5.5496999718998463</v>
          </cell>
          <cell r="CO105">
            <v>2.6896727584671876</v>
          </cell>
          <cell r="CP105">
            <v>12.508999280057598</v>
          </cell>
          <cell r="CQ105">
            <v>9.4603994282085768</v>
          </cell>
        </row>
        <row r="106">
          <cell r="A106" t="str">
            <v>1996/97</v>
          </cell>
          <cell r="CD106">
            <v>3.1914678260396734</v>
          </cell>
          <cell r="CE106">
            <v>5.2866522178928177</v>
          </cell>
          <cell r="CF106">
            <v>1.401949949121601</v>
          </cell>
          <cell r="CG106">
            <v>3.8491837349287072</v>
          </cell>
          <cell r="CH106">
            <v>14.280958625601215</v>
          </cell>
          <cell r="CI106">
            <v>3.5126207842247625</v>
          </cell>
          <cell r="CJ106">
            <v>-0.51785573653643269</v>
          </cell>
          <cell r="CK106">
            <v>4.6956185489256619</v>
          </cell>
          <cell r="CL106">
            <v>-0.56135669291108581</v>
          </cell>
          <cell r="CM106">
            <v>-3.1493649863050921</v>
          </cell>
          <cell r="CN106">
            <v>1.4576309016377964</v>
          </cell>
          <cell r="CO106">
            <v>-1.1829239316644147</v>
          </cell>
          <cell r="CP106">
            <v>7.4228123500239995</v>
          </cell>
          <cell r="CQ106">
            <v>4.6270066147928057</v>
          </cell>
        </row>
        <row r="107">
          <cell r="A107" t="str">
            <v>1997/98</v>
          </cell>
          <cell r="CD107">
            <v>1.52565892482317</v>
          </cell>
          <cell r="CE107">
            <v>2.4389651165247495</v>
          </cell>
          <cell r="CF107">
            <v>0.63375903075596796</v>
          </cell>
          <cell r="CG107">
            <v>1.7132241402253001</v>
          </cell>
          <cell r="CH107">
            <v>7.4633974517937531</v>
          </cell>
          <cell r="CI107">
            <v>1.9798623642556912</v>
          </cell>
          <cell r="CJ107">
            <v>-0.74109972461855023</v>
          </cell>
          <cell r="CK107">
            <v>3.7227290076735864</v>
          </cell>
          <cell r="CL107">
            <v>1.2531988093481328</v>
          </cell>
          <cell r="CM107">
            <v>-0.37832499765817484</v>
          </cell>
          <cell r="CN107">
            <v>2.1640539998635022</v>
          </cell>
          <cell r="CO107">
            <v>0.51785330417086772</v>
          </cell>
          <cell r="CP107">
            <v>-18.585256887565158</v>
          </cell>
          <cell r="CQ107">
            <v>-19.897117581263814</v>
          </cell>
        </row>
        <row r="108">
          <cell r="A108" t="str">
            <v>1998/99</v>
          </cell>
          <cell r="CD108">
            <v>4.159534760407313</v>
          </cell>
          <cell r="CE108">
            <v>4.0863606171890554</v>
          </cell>
          <cell r="CF108">
            <v>-4.9938047255778883E-2</v>
          </cell>
          <cell r="CG108">
            <v>2.2600278840717358</v>
          </cell>
          <cell r="CH108">
            <v>18.814561627282501</v>
          </cell>
          <cell r="CI108">
            <v>4.4949015916440738</v>
          </cell>
          <cell r="CJ108">
            <v>-0.53165151556487444</v>
          </cell>
          <cell r="CK108">
            <v>1.5748903202777553</v>
          </cell>
          <cell r="CL108">
            <v>-2.4128716596673483</v>
          </cell>
          <cell r="CM108">
            <v>-4.2505226338051543</v>
          </cell>
          <cell r="CN108">
            <v>-2.4814285567566263</v>
          </cell>
          <cell r="CO108">
            <v>-4.317788544563939</v>
          </cell>
          <cell r="CP108">
            <v>-9.1092006584964409</v>
          </cell>
          <cell r="CQ108">
            <v>-10.820753901128821</v>
          </cell>
        </row>
        <row r="109">
          <cell r="A109" t="str">
            <v>1999/00</v>
          </cell>
          <cell r="CD109">
            <v>4.0242000256861532</v>
          </cell>
          <cell r="CE109">
            <v>6.0755210155150063</v>
          </cell>
          <cell r="CF109">
            <v>1.4007704544066826</v>
          </cell>
          <cell r="CG109">
            <v>4.2215116522416496</v>
          </cell>
          <cell r="CH109">
            <v>19.074913609320674</v>
          </cell>
          <cell r="CI109">
            <v>4.405483935560639</v>
          </cell>
          <cell r="CJ109">
            <v>-0.60301921084715104</v>
          </cell>
          <cell r="CK109">
            <v>10.04908871527206</v>
          </cell>
          <cell r="CL109">
            <v>3.7459799034839092</v>
          </cell>
          <cell r="CM109">
            <v>0.56610409800710304</v>
          </cell>
          <cell r="CN109">
            <v>5.7918144894151702</v>
          </cell>
          <cell r="CO109">
            <v>2.549232640698329</v>
          </cell>
          <cell r="CP109">
            <v>48.057959347957336</v>
          </cell>
          <cell r="CQ109">
            <v>43.519895095474183</v>
          </cell>
        </row>
        <row r="110">
          <cell r="A110" t="str">
            <v>2000/01</v>
          </cell>
          <cell r="CD110">
            <v>1.0181023543093248</v>
          </cell>
          <cell r="CE110">
            <v>-0.74827934745597124</v>
          </cell>
          <cell r="CF110">
            <v>-1.2665836389778065</v>
          </cell>
          <cell r="CG110">
            <v>-2.5801839275376048</v>
          </cell>
          <cell r="CH110">
            <v>20.522079861878638</v>
          </cell>
          <cell r="CI110">
            <v>2.3299068042429205</v>
          </cell>
          <cell r="CJ110">
            <v>-2.1090339720062161</v>
          </cell>
          <cell r="CK110">
            <v>-3.8423298814293405</v>
          </cell>
          <cell r="CL110">
            <v>-3.1173772239222797</v>
          </cell>
          <cell r="CM110">
            <v>-6.1319308620638839</v>
          </cell>
          <cell r="CN110">
            <v>-4.811446782766982</v>
          </cell>
          <cell r="CO110">
            <v>-7.7732885577741389</v>
          </cell>
          <cell r="CP110">
            <v>13.320647002854447</v>
          </cell>
          <cell r="CQ110">
            <v>9.7946156165182874</v>
          </cell>
        </row>
        <row r="111">
          <cell r="A111" t="str">
            <v>2001/02</v>
          </cell>
          <cell r="CD111">
            <v>-9.7982208148571495</v>
          </cell>
          <cell r="CE111">
            <v>-9.7615400845168292</v>
          </cell>
          <cell r="CF111">
            <v>2.8940779974448105E-2</v>
          </cell>
          <cell r="CG111">
            <v>-10.694758578864239</v>
          </cell>
          <cell r="CH111">
            <v>11.61884498524887</v>
          </cell>
          <cell r="CI111">
            <v>-9.7382922385785839</v>
          </cell>
          <cell r="CJ111">
            <v>-0.10783111492304442</v>
          </cell>
          <cell r="CK111">
            <v>-17.976891388963899</v>
          </cell>
          <cell r="CL111">
            <v>-9.1040464477579963</v>
          </cell>
          <cell r="CM111">
            <v>-10.44648109552555</v>
          </cell>
          <cell r="CN111">
            <v>-9.0670834300504044</v>
          </cell>
          <cell r="CO111">
            <v>-10.41006398149924</v>
          </cell>
          <cell r="CP111">
            <v>-18.09928499339194</v>
          </cell>
          <cell r="CQ111">
            <v>-19.308869724120537</v>
          </cell>
        </row>
        <row r="112">
          <cell r="A112" t="str">
            <v>2002/03</v>
          </cell>
          <cell r="CD112">
            <v>-1.7975410759758614</v>
          </cell>
          <cell r="CE112">
            <v>1.2116865917590758</v>
          </cell>
          <cell r="CF112">
            <v>2.1817079580631287</v>
          </cell>
          <cell r="CG112">
            <v>-0.27148381770942809</v>
          </cell>
          <cell r="CH112">
            <v>16.708712646332742</v>
          </cell>
          <cell r="CI112">
            <v>-1.7066960647096452</v>
          </cell>
          <cell r="CJ112">
            <v>-0.15000384421418289</v>
          </cell>
          <cell r="CK112">
            <v>1.4223769629981398</v>
          </cell>
          <cell r="CL112">
            <v>0.20816802716556726</v>
          </cell>
          <cell r="CM112">
            <v>-2.1042229058711559</v>
          </cell>
          <cell r="CN112">
            <v>3.2788568374495952</v>
          </cell>
          <cell r="CO112">
            <v>0.89560708019853497</v>
          </cell>
          <cell r="CP112">
            <v>21.96022052172022</v>
          </cell>
          <cell r="CQ112">
            <v>19.145881993456413</v>
          </cell>
        </row>
        <row r="113">
          <cell r="A113" t="str">
            <v>2003/04</v>
          </cell>
          <cell r="CD113">
            <v>5.6345217367847145</v>
          </cell>
          <cell r="CE113">
            <v>9.2433413049869841</v>
          </cell>
          <cell r="CF113">
            <v>2.5068683668869767</v>
          </cell>
          <cell r="CG113">
            <v>4.9682212313087115</v>
          </cell>
          <cell r="CH113">
            <v>46.437954226980082</v>
          </cell>
          <cell r="CI113">
            <v>4.7994261957442053</v>
          </cell>
          <cell r="CJ113">
            <v>1.2921142863673367</v>
          </cell>
          <cell r="CK113">
            <v>6.5129778889966961</v>
          </cell>
          <cell r="CL113">
            <v>-2.4993408141624096</v>
          </cell>
          <cell r="CM113">
            <v>-4.7112235677252308</v>
          </cell>
          <cell r="CN113">
            <v>0.83159949774833652</v>
          </cell>
          <cell r="CO113">
            <v>-1.4558483800975575</v>
          </cell>
          <cell r="CP113">
            <v>22.566626819901735</v>
          </cell>
          <cell r="CQ113">
            <v>19.786101946643342</v>
          </cell>
        </row>
        <row r="114">
          <cell r="A114" t="str">
            <v>2004/05</v>
          </cell>
          <cell r="CD114">
            <v>3.9806293024259753</v>
          </cell>
          <cell r="CE114">
            <v>6.7279713824999199</v>
          </cell>
          <cell r="CF114">
            <v>2.0050334982145159</v>
          </cell>
          <cell r="CG114">
            <v>4.8690998648338368</v>
          </cell>
          <cell r="CH114">
            <v>21.033985477389024</v>
          </cell>
          <cell r="CI114">
            <v>3.1158776300439506</v>
          </cell>
          <cell r="CJ114">
            <v>1.3706813449306026</v>
          </cell>
          <cell r="CK114">
            <v>6.6275187484875264</v>
          </cell>
          <cell r="CL114">
            <v>-9.4120250494023061E-2</v>
          </cell>
          <cell r="CM114">
            <v>-3.2778914496514155</v>
          </cell>
          <cell r="CN114">
            <v>2.5455601334774869</v>
          </cell>
          <cell r="CO114">
            <v>-0.72233162397479234</v>
          </cell>
          <cell r="CP114">
            <v>48.507087428601572</v>
          </cell>
          <cell r="CQ114">
            <v>43.774507234008283</v>
          </cell>
        </row>
        <row r="115">
          <cell r="A115" t="str">
            <v>2005/06</v>
          </cell>
          <cell r="CD115">
            <v>-0.41387422010255026</v>
          </cell>
          <cell r="CE115">
            <v>1.6428436954999404</v>
          </cell>
          <cell r="CF115">
            <v>1.608655481801037</v>
          </cell>
          <cell r="CG115">
            <v>-0.47654395280044559</v>
          </cell>
          <cell r="CH115">
            <v>25.717893968892895</v>
          </cell>
          <cell r="CI115">
            <v>-0.80392577729579973</v>
          </cell>
          <cell r="CJ115">
            <v>0.64807469499268677</v>
          </cell>
          <cell r="CK115">
            <v>9.9768871526381595</v>
          </cell>
          <cell r="CL115">
            <v>8.1993410988236768</v>
          </cell>
          <cell r="CM115">
            <v>4.3829206338091176</v>
          </cell>
          <cell r="CN115">
            <v>10.433944780326222</v>
          </cell>
          <cell r="CO115">
            <v>6.5387050994580864</v>
          </cell>
          <cell r="CP115">
            <v>30.443538800674542</v>
          </cell>
          <cell r="CQ115">
            <v>25.84251825884769</v>
          </cell>
        </row>
        <row r="116">
          <cell r="A116" t="str">
            <v>2006/07</v>
          </cell>
          <cell r="CD116">
            <v>2.8486494145769425</v>
          </cell>
          <cell r="CE116">
            <v>3.9767449148212286</v>
          </cell>
          <cell r="CF116">
            <v>0.87199178398030597</v>
          </cell>
          <cell r="CG116">
            <v>3.6379103255223644</v>
          </cell>
          <cell r="CH116">
            <v>4.032467723257696</v>
          </cell>
          <cell r="CI116">
            <v>2.3075650202563969</v>
          </cell>
          <cell r="CJ116">
            <v>0.87510294504400576</v>
          </cell>
          <cell r="CK116">
            <v>6.3767021312431504</v>
          </cell>
          <cell r="CL116">
            <v>2.3081672910495232</v>
          </cell>
          <cell r="CM116">
            <v>-4.5477262224979942E-2</v>
          </cell>
          <cell r="CN116">
            <v>3.4303345126534657</v>
          </cell>
          <cell r="CO116">
            <v>1.0508740070564127</v>
          </cell>
          <cell r="CP116">
            <v>-0.36577578222757312</v>
          </cell>
          <cell r="CQ116">
            <v>-2.6579050946682004</v>
          </cell>
        </row>
        <row r="117">
          <cell r="A117" t="str">
            <v>2007/08</v>
          </cell>
          <cell r="CD117">
            <v>0.9267408839118696</v>
          </cell>
          <cell r="CE117">
            <v>0.60138170229022681</v>
          </cell>
          <cell r="CF117">
            <v>-0.25909531562184895</v>
          </cell>
          <cell r="CG117">
            <v>-1.4069764332995338</v>
          </cell>
          <cell r="CH117">
            <v>25.206604873638071</v>
          </cell>
          <cell r="CI117">
            <v>0.41004434766345188</v>
          </cell>
          <cell r="CJ117">
            <v>0.85595537079441897</v>
          </cell>
          <cell r="CK117">
            <v>6.6594108195541679</v>
          </cell>
          <cell r="CL117">
            <v>6.0218150235664458</v>
          </cell>
          <cell r="CM117">
            <v>1.5125286544025451</v>
          </cell>
          <cell r="CN117">
            <v>5.6800307682937534</v>
          </cell>
          <cell r="CO117">
            <v>1.18528105918565</v>
          </cell>
          <cell r="CP117">
            <v>52.116751269035547</v>
          </cell>
          <cell r="CQ117">
            <v>45.646969622055792</v>
          </cell>
        </row>
        <row r="118">
          <cell r="A118" t="str">
            <v>2008/09</v>
          </cell>
        </row>
        <row r="119">
          <cell r="A119" t="str">
            <v>2009/10</v>
          </cell>
        </row>
        <row r="120">
          <cell r="A120" t="str">
            <v>2010/11</v>
          </cell>
        </row>
        <row r="121">
          <cell r="A121" t="str">
            <v>2011/12</v>
          </cell>
        </row>
        <row r="122">
          <cell r="A122" t="str">
            <v>2012/13</v>
          </cell>
        </row>
        <row r="123">
          <cell r="A123" t="str">
            <v>2013/14</v>
          </cell>
        </row>
        <row r="124">
          <cell r="A124" t="str">
            <v>2014/15</v>
          </cell>
        </row>
        <row r="125">
          <cell r="A125" t="str">
            <v>2015/16</v>
          </cell>
        </row>
        <row r="126">
          <cell r="A126" t="str">
            <v>2016/17</v>
          </cell>
        </row>
        <row r="127">
          <cell r="A127" t="str">
            <v>2017/18</v>
          </cell>
        </row>
        <row r="128">
          <cell r="A128" t="str">
            <v>2018/19</v>
          </cell>
        </row>
        <row r="129">
          <cell r="A129" t="str">
            <v>2019/20</v>
          </cell>
        </row>
        <row r="130">
          <cell r="A130" t="str">
            <v>2020/21</v>
          </cell>
        </row>
        <row r="131">
          <cell r="A131" t="str">
            <v>2021/22</v>
          </cell>
        </row>
        <row r="132">
          <cell r="A132" t="str">
            <v>2022/23</v>
          </cell>
        </row>
        <row r="133">
          <cell r="A133" t="str">
            <v>2023/24</v>
          </cell>
        </row>
        <row r="134">
          <cell r="A134" t="str">
            <v>2024/25</v>
          </cell>
        </row>
        <row r="135">
          <cell r="A135" t="str">
            <v>2025/26</v>
          </cell>
        </row>
        <row r="136">
          <cell r="A136" t="str">
            <v>2026/27</v>
          </cell>
        </row>
        <row r="137">
          <cell r="A137" t="str">
            <v>2027/28</v>
          </cell>
        </row>
        <row r="138">
          <cell r="A138" t="str">
            <v>2028/29</v>
          </cell>
        </row>
        <row r="139">
          <cell r="A139" t="str">
            <v>2029/30</v>
          </cell>
        </row>
        <row r="140">
          <cell r="A140" t="str">
            <v>2030/31</v>
          </cell>
        </row>
        <row r="141">
          <cell r="A141">
            <v>0</v>
          </cell>
        </row>
        <row r="142">
          <cell r="A142" t="str">
            <v>(00-10)</v>
          </cell>
        </row>
        <row r="143">
          <cell r="A143" t="str">
            <v>(10-31)</v>
          </cell>
        </row>
        <row r="144">
          <cell r="A144" t="str">
            <v>(11-31)</v>
          </cell>
        </row>
        <row r="145">
          <cell r="A145" t="str">
            <v>(12-31)</v>
          </cell>
        </row>
        <row r="146">
          <cell r="A146" t="str">
            <v>(20-31)</v>
          </cell>
        </row>
        <row r="147">
          <cell r="A147" t="str">
            <v xml:space="preserve"> 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  <row r="395">
          <cell r="A395">
            <v>0</v>
          </cell>
        </row>
        <row r="396">
          <cell r="A396">
            <v>0</v>
          </cell>
        </row>
        <row r="397">
          <cell r="A397">
            <v>0</v>
          </cell>
        </row>
        <row r="398">
          <cell r="A398">
            <v>0</v>
          </cell>
        </row>
        <row r="399">
          <cell r="A399">
            <v>0</v>
          </cell>
        </row>
        <row r="400">
          <cell r="A400">
            <v>0</v>
          </cell>
        </row>
        <row r="401">
          <cell r="A401">
            <v>0</v>
          </cell>
        </row>
        <row r="402">
          <cell r="A402">
            <v>0</v>
          </cell>
        </row>
        <row r="403">
          <cell r="A403">
            <v>0</v>
          </cell>
        </row>
        <row r="404">
          <cell r="A404">
            <v>0</v>
          </cell>
        </row>
        <row r="405">
          <cell r="A405">
            <v>0</v>
          </cell>
        </row>
        <row r="406">
          <cell r="A406">
            <v>0</v>
          </cell>
        </row>
        <row r="407">
          <cell r="A407">
            <v>0</v>
          </cell>
        </row>
        <row r="408">
          <cell r="A408">
            <v>0</v>
          </cell>
        </row>
        <row r="409">
          <cell r="A409">
            <v>0</v>
          </cell>
        </row>
        <row r="410">
          <cell r="A410">
            <v>0</v>
          </cell>
        </row>
        <row r="411">
          <cell r="A411">
            <v>0</v>
          </cell>
        </row>
        <row r="412">
          <cell r="A412">
            <v>0</v>
          </cell>
        </row>
        <row r="413">
          <cell r="A413">
            <v>0</v>
          </cell>
        </row>
        <row r="414">
          <cell r="A414">
            <v>0</v>
          </cell>
        </row>
        <row r="415">
          <cell r="A415">
            <v>0</v>
          </cell>
        </row>
        <row r="416">
          <cell r="A416">
            <v>0</v>
          </cell>
        </row>
        <row r="417">
          <cell r="A417">
            <v>0</v>
          </cell>
        </row>
        <row r="418">
          <cell r="A418">
            <v>0</v>
          </cell>
        </row>
        <row r="419">
          <cell r="A419">
            <v>0</v>
          </cell>
        </row>
        <row r="420">
          <cell r="A420">
            <v>0</v>
          </cell>
        </row>
        <row r="421">
          <cell r="A421">
            <v>0</v>
          </cell>
        </row>
        <row r="422">
          <cell r="A422">
            <v>0</v>
          </cell>
        </row>
        <row r="423">
          <cell r="A423">
            <v>0</v>
          </cell>
        </row>
        <row r="424">
          <cell r="A424">
            <v>0</v>
          </cell>
        </row>
        <row r="425">
          <cell r="A425">
            <v>0</v>
          </cell>
        </row>
        <row r="426">
          <cell r="A426">
            <v>0</v>
          </cell>
        </row>
        <row r="427">
          <cell r="A427">
            <v>0</v>
          </cell>
        </row>
        <row r="428">
          <cell r="A428">
            <v>0</v>
          </cell>
        </row>
        <row r="429">
          <cell r="A429">
            <v>0</v>
          </cell>
        </row>
        <row r="430">
          <cell r="A430">
            <v>0</v>
          </cell>
        </row>
        <row r="431">
          <cell r="A431">
            <v>0</v>
          </cell>
        </row>
        <row r="432">
          <cell r="A432">
            <v>0</v>
          </cell>
        </row>
        <row r="433">
          <cell r="A433">
            <v>0</v>
          </cell>
        </row>
        <row r="434">
          <cell r="A434">
            <v>0</v>
          </cell>
        </row>
        <row r="435">
          <cell r="A435">
            <v>0</v>
          </cell>
        </row>
        <row r="436">
          <cell r="A436">
            <v>0</v>
          </cell>
        </row>
        <row r="437">
          <cell r="A437">
            <v>0</v>
          </cell>
        </row>
        <row r="438">
          <cell r="A438">
            <v>0</v>
          </cell>
        </row>
        <row r="439">
          <cell r="A439">
            <v>0</v>
          </cell>
        </row>
        <row r="440">
          <cell r="A440">
            <v>0</v>
          </cell>
        </row>
        <row r="441">
          <cell r="A441">
            <v>0</v>
          </cell>
        </row>
        <row r="442">
          <cell r="A442">
            <v>0</v>
          </cell>
        </row>
        <row r="443">
          <cell r="A443">
            <v>0</v>
          </cell>
        </row>
        <row r="444">
          <cell r="A444">
            <v>0</v>
          </cell>
        </row>
        <row r="445">
          <cell r="A445">
            <v>0</v>
          </cell>
        </row>
        <row r="446">
          <cell r="A446">
            <v>0</v>
          </cell>
        </row>
        <row r="447">
          <cell r="A447">
            <v>0</v>
          </cell>
        </row>
        <row r="448">
          <cell r="A448">
            <v>0</v>
          </cell>
        </row>
        <row r="449">
          <cell r="A449">
            <v>0</v>
          </cell>
        </row>
        <row r="450">
          <cell r="A450">
            <v>0</v>
          </cell>
        </row>
        <row r="451">
          <cell r="A451">
            <v>0</v>
          </cell>
        </row>
        <row r="452">
          <cell r="A452">
            <v>0</v>
          </cell>
        </row>
        <row r="453">
          <cell r="A453">
            <v>0</v>
          </cell>
        </row>
        <row r="454">
          <cell r="A454">
            <v>0</v>
          </cell>
        </row>
        <row r="455">
          <cell r="A455">
            <v>0</v>
          </cell>
        </row>
        <row r="456">
          <cell r="A456">
            <v>0</v>
          </cell>
        </row>
        <row r="457">
          <cell r="A457">
            <v>0</v>
          </cell>
        </row>
        <row r="458">
          <cell r="A458">
            <v>0</v>
          </cell>
        </row>
        <row r="459">
          <cell r="A459">
            <v>0</v>
          </cell>
        </row>
        <row r="460">
          <cell r="A460">
            <v>0</v>
          </cell>
        </row>
        <row r="461">
          <cell r="A461">
            <v>0</v>
          </cell>
        </row>
        <row r="462">
          <cell r="A462">
            <v>0</v>
          </cell>
        </row>
        <row r="463">
          <cell r="A463">
            <v>0</v>
          </cell>
        </row>
        <row r="464">
          <cell r="A464">
            <v>0</v>
          </cell>
        </row>
        <row r="465">
          <cell r="A465">
            <v>0</v>
          </cell>
        </row>
        <row r="466">
          <cell r="A466">
            <v>0</v>
          </cell>
        </row>
        <row r="467">
          <cell r="A467">
            <v>0</v>
          </cell>
        </row>
        <row r="468">
          <cell r="A468">
            <v>0</v>
          </cell>
        </row>
        <row r="469">
          <cell r="A469">
            <v>0</v>
          </cell>
        </row>
        <row r="470">
          <cell r="A470">
            <v>0</v>
          </cell>
        </row>
        <row r="471">
          <cell r="A471">
            <v>0</v>
          </cell>
        </row>
        <row r="472">
          <cell r="A472">
            <v>0</v>
          </cell>
        </row>
        <row r="473">
          <cell r="A473">
            <v>0</v>
          </cell>
        </row>
        <row r="474">
          <cell r="A474">
            <v>0</v>
          </cell>
        </row>
        <row r="475">
          <cell r="A475">
            <v>0</v>
          </cell>
        </row>
        <row r="476">
          <cell r="A476">
            <v>0</v>
          </cell>
        </row>
        <row r="477">
          <cell r="A477">
            <v>0</v>
          </cell>
        </row>
        <row r="478">
          <cell r="A478">
            <v>0</v>
          </cell>
        </row>
        <row r="479">
          <cell r="A479">
            <v>0</v>
          </cell>
        </row>
        <row r="480">
          <cell r="A480">
            <v>0</v>
          </cell>
        </row>
        <row r="481">
          <cell r="A481">
            <v>0</v>
          </cell>
        </row>
        <row r="482">
          <cell r="A482">
            <v>0</v>
          </cell>
        </row>
        <row r="483">
          <cell r="A483">
            <v>0</v>
          </cell>
        </row>
        <row r="484">
          <cell r="A484">
            <v>0</v>
          </cell>
        </row>
        <row r="485">
          <cell r="A485">
            <v>0</v>
          </cell>
        </row>
        <row r="486">
          <cell r="A486">
            <v>0</v>
          </cell>
        </row>
        <row r="487">
          <cell r="A487">
            <v>0</v>
          </cell>
        </row>
        <row r="488">
          <cell r="A488">
            <v>0</v>
          </cell>
        </row>
        <row r="489">
          <cell r="A489">
            <v>0</v>
          </cell>
        </row>
        <row r="490">
          <cell r="A490">
            <v>0</v>
          </cell>
        </row>
        <row r="491">
          <cell r="A491">
            <v>0</v>
          </cell>
        </row>
        <row r="492">
          <cell r="A492">
            <v>0</v>
          </cell>
        </row>
        <row r="493">
          <cell r="A493">
            <v>0</v>
          </cell>
        </row>
        <row r="494">
          <cell r="A494">
            <v>0</v>
          </cell>
        </row>
        <row r="495">
          <cell r="A495">
            <v>0</v>
          </cell>
        </row>
        <row r="496">
          <cell r="A496">
            <v>0</v>
          </cell>
        </row>
        <row r="497">
          <cell r="A497">
            <v>0</v>
          </cell>
        </row>
        <row r="498">
          <cell r="A498">
            <v>0</v>
          </cell>
        </row>
        <row r="499">
          <cell r="A499">
            <v>0</v>
          </cell>
        </row>
        <row r="500">
          <cell r="A500">
            <v>0</v>
          </cell>
        </row>
        <row r="501">
          <cell r="A501">
            <v>0</v>
          </cell>
        </row>
        <row r="502">
          <cell r="A502">
            <v>0</v>
          </cell>
        </row>
        <row r="503">
          <cell r="A503">
            <v>0</v>
          </cell>
        </row>
        <row r="504">
          <cell r="A504">
            <v>0</v>
          </cell>
        </row>
        <row r="505">
          <cell r="A505">
            <v>0</v>
          </cell>
        </row>
        <row r="506">
          <cell r="A506">
            <v>0</v>
          </cell>
        </row>
        <row r="507">
          <cell r="A507">
            <v>0</v>
          </cell>
        </row>
        <row r="508">
          <cell r="A508">
            <v>0</v>
          </cell>
        </row>
        <row r="509">
          <cell r="A509">
            <v>0</v>
          </cell>
        </row>
        <row r="510">
          <cell r="A510">
            <v>0</v>
          </cell>
        </row>
        <row r="511">
          <cell r="A511">
            <v>0</v>
          </cell>
        </row>
        <row r="512">
          <cell r="A512">
            <v>0</v>
          </cell>
        </row>
        <row r="513">
          <cell r="A513">
            <v>0</v>
          </cell>
        </row>
        <row r="514">
          <cell r="A514">
            <v>0</v>
          </cell>
        </row>
        <row r="515">
          <cell r="A515">
            <v>0</v>
          </cell>
        </row>
        <row r="516">
          <cell r="A516">
            <v>0</v>
          </cell>
        </row>
        <row r="517">
          <cell r="A517">
            <v>0</v>
          </cell>
        </row>
        <row r="518">
          <cell r="A518">
            <v>0</v>
          </cell>
        </row>
        <row r="519">
          <cell r="A519">
            <v>0</v>
          </cell>
        </row>
        <row r="520">
          <cell r="A520">
            <v>0</v>
          </cell>
        </row>
        <row r="521">
          <cell r="A521">
            <v>0</v>
          </cell>
        </row>
        <row r="522">
          <cell r="A522">
            <v>0</v>
          </cell>
        </row>
        <row r="523">
          <cell r="A523">
            <v>0</v>
          </cell>
        </row>
        <row r="524">
          <cell r="A524">
            <v>0</v>
          </cell>
        </row>
        <row r="525">
          <cell r="A525">
            <v>0</v>
          </cell>
        </row>
        <row r="526">
          <cell r="A526">
            <v>0</v>
          </cell>
        </row>
        <row r="527">
          <cell r="A527">
            <v>0</v>
          </cell>
        </row>
        <row r="528">
          <cell r="A528">
            <v>0</v>
          </cell>
        </row>
        <row r="529">
          <cell r="A529">
            <v>0</v>
          </cell>
        </row>
        <row r="530">
          <cell r="A530">
            <v>0</v>
          </cell>
        </row>
        <row r="531">
          <cell r="A531">
            <v>0</v>
          </cell>
        </row>
        <row r="532">
          <cell r="A532">
            <v>0</v>
          </cell>
        </row>
        <row r="533">
          <cell r="A533">
            <v>0</v>
          </cell>
        </row>
        <row r="534">
          <cell r="A534">
            <v>0</v>
          </cell>
        </row>
        <row r="535">
          <cell r="A535">
            <v>0</v>
          </cell>
        </row>
        <row r="536">
          <cell r="A536">
            <v>0</v>
          </cell>
        </row>
        <row r="537">
          <cell r="A537">
            <v>0</v>
          </cell>
        </row>
        <row r="538">
          <cell r="A538">
            <v>0</v>
          </cell>
        </row>
        <row r="539">
          <cell r="A539">
            <v>0</v>
          </cell>
        </row>
        <row r="540">
          <cell r="A540">
            <v>0</v>
          </cell>
        </row>
        <row r="541">
          <cell r="A541">
            <v>0</v>
          </cell>
        </row>
        <row r="542">
          <cell r="A542">
            <v>0</v>
          </cell>
        </row>
        <row r="543">
          <cell r="A543">
            <v>0</v>
          </cell>
        </row>
        <row r="544">
          <cell r="A544">
            <v>0</v>
          </cell>
        </row>
        <row r="545">
          <cell r="A545">
            <v>0</v>
          </cell>
        </row>
        <row r="546">
          <cell r="A546">
            <v>0</v>
          </cell>
        </row>
        <row r="547">
          <cell r="A547">
            <v>0</v>
          </cell>
        </row>
        <row r="548">
          <cell r="A548">
            <v>0</v>
          </cell>
        </row>
        <row r="549">
          <cell r="A549">
            <v>0</v>
          </cell>
        </row>
        <row r="550">
          <cell r="A550">
            <v>0</v>
          </cell>
        </row>
        <row r="551">
          <cell r="A551">
            <v>0</v>
          </cell>
        </row>
        <row r="552">
          <cell r="A552">
            <v>0</v>
          </cell>
        </row>
        <row r="553">
          <cell r="A553">
            <v>0</v>
          </cell>
        </row>
        <row r="554">
          <cell r="A554">
            <v>0</v>
          </cell>
        </row>
        <row r="555">
          <cell r="A555">
            <v>0</v>
          </cell>
        </row>
        <row r="556">
          <cell r="A556">
            <v>0</v>
          </cell>
        </row>
        <row r="557">
          <cell r="A557">
            <v>0</v>
          </cell>
        </row>
        <row r="558">
          <cell r="A558">
            <v>0</v>
          </cell>
        </row>
        <row r="559">
          <cell r="A559">
            <v>0</v>
          </cell>
        </row>
        <row r="560">
          <cell r="A560">
            <v>0</v>
          </cell>
        </row>
        <row r="561">
          <cell r="A561">
            <v>0</v>
          </cell>
        </row>
        <row r="562">
          <cell r="A562">
            <v>0</v>
          </cell>
        </row>
        <row r="563">
          <cell r="A563">
            <v>0</v>
          </cell>
        </row>
        <row r="564">
          <cell r="A564">
            <v>0</v>
          </cell>
        </row>
        <row r="565">
          <cell r="A565">
            <v>0</v>
          </cell>
        </row>
        <row r="566">
          <cell r="A566">
            <v>0</v>
          </cell>
        </row>
        <row r="567">
          <cell r="A567">
            <v>0</v>
          </cell>
        </row>
        <row r="568">
          <cell r="A568">
            <v>0</v>
          </cell>
        </row>
        <row r="569">
          <cell r="A569">
            <v>0</v>
          </cell>
        </row>
        <row r="570">
          <cell r="A570">
            <v>0</v>
          </cell>
        </row>
        <row r="571">
          <cell r="A571">
            <v>0</v>
          </cell>
        </row>
        <row r="572">
          <cell r="A572">
            <v>0</v>
          </cell>
        </row>
        <row r="573">
          <cell r="A573">
            <v>0</v>
          </cell>
        </row>
        <row r="574">
          <cell r="A574">
            <v>0</v>
          </cell>
        </row>
        <row r="575">
          <cell r="A575">
            <v>0</v>
          </cell>
        </row>
        <row r="576">
          <cell r="A576">
            <v>0</v>
          </cell>
        </row>
        <row r="577">
          <cell r="A577">
            <v>0</v>
          </cell>
        </row>
        <row r="578">
          <cell r="A578">
            <v>0</v>
          </cell>
        </row>
        <row r="579">
          <cell r="A579">
            <v>0</v>
          </cell>
        </row>
        <row r="580">
          <cell r="A580">
            <v>0</v>
          </cell>
        </row>
        <row r="581">
          <cell r="A581">
            <v>0</v>
          </cell>
        </row>
        <row r="582">
          <cell r="A582">
            <v>0</v>
          </cell>
        </row>
        <row r="583">
          <cell r="A583">
            <v>0</v>
          </cell>
        </row>
        <row r="584">
          <cell r="A584">
            <v>0</v>
          </cell>
        </row>
        <row r="585">
          <cell r="A585">
            <v>0</v>
          </cell>
        </row>
        <row r="586">
          <cell r="A586">
            <v>0</v>
          </cell>
        </row>
        <row r="587">
          <cell r="A587">
            <v>0</v>
          </cell>
        </row>
        <row r="588">
          <cell r="A588">
            <v>0</v>
          </cell>
        </row>
        <row r="589">
          <cell r="A589">
            <v>0</v>
          </cell>
        </row>
        <row r="590">
          <cell r="A590">
            <v>0</v>
          </cell>
        </row>
        <row r="591">
          <cell r="A591">
            <v>0</v>
          </cell>
        </row>
        <row r="592">
          <cell r="A592">
            <v>0</v>
          </cell>
        </row>
        <row r="593">
          <cell r="A593">
            <v>0</v>
          </cell>
        </row>
        <row r="594">
          <cell r="A594">
            <v>0</v>
          </cell>
        </row>
        <row r="595">
          <cell r="A595">
            <v>0</v>
          </cell>
        </row>
        <row r="596">
          <cell r="A596">
            <v>0</v>
          </cell>
        </row>
        <row r="597">
          <cell r="A597">
            <v>0</v>
          </cell>
        </row>
        <row r="598">
          <cell r="A598">
            <v>0</v>
          </cell>
        </row>
        <row r="599">
          <cell r="A599">
            <v>0</v>
          </cell>
        </row>
        <row r="600">
          <cell r="A600">
            <v>0</v>
          </cell>
        </row>
        <row r="601">
          <cell r="A601">
            <v>0</v>
          </cell>
        </row>
        <row r="602">
          <cell r="A602">
            <v>0</v>
          </cell>
        </row>
        <row r="603">
          <cell r="A603">
            <v>0</v>
          </cell>
        </row>
        <row r="604">
          <cell r="A604">
            <v>0</v>
          </cell>
        </row>
        <row r="605">
          <cell r="A605">
            <v>0</v>
          </cell>
        </row>
        <row r="606">
          <cell r="A606">
            <v>0</v>
          </cell>
        </row>
        <row r="607">
          <cell r="A607">
            <v>0</v>
          </cell>
        </row>
        <row r="608">
          <cell r="A608">
            <v>0</v>
          </cell>
        </row>
        <row r="609">
          <cell r="A609">
            <v>0</v>
          </cell>
        </row>
        <row r="610">
          <cell r="A610">
            <v>0</v>
          </cell>
        </row>
        <row r="611">
          <cell r="A611">
            <v>0</v>
          </cell>
        </row>
        <row r="612">
          <cell r="A612">
            <v>0</v>
          </cell>
        </row>
        <row r="613">
          <cell r="A613">
            <v>0</v>
          </cell>
        </row>
        <row r="614">
          <cell r="A614">
            <v>0</v>
          </cell>
        </row>
        <row r="615">
          <cell r="A615">
            <v>0</v>
          </cell>
        </row>
        <row r="616">
          <cell r="A616">
            <v>0</v>
          </cell>
        </row>
        <row r="617">
          <cell r="A617">
            <v>0</v>
          </cell>
        </row>
        <row r="618">
          <cell r="A618">
            <v>0</v>
          </cell>
        </row>
        <row r="619">
          <cell r="A619">
            <v>0</v>
          </cell>
        </row>
        <row r="620">
          <cell r="A620">
            <v>0</v>
          </cell>
        </row>
        <row r="621">
          <cell r="A621">
            <v>0</v>
          </cell>
        </row>
        <row r="622">
          <cell r="A622">
            <v>0</v>
          </cell>
        </row>
        <row r="623">
          <cell r="A623">
            <v>0</v>
          </cell>
        </row>
        <row r="624">
          <cell r="A624">
            <v>0</v>
          </cell>
        </row>
        <row r="625">
          <cell r="A625">
            <v>0</v>
          </cell>
        </row>
        <row r="626">
          <cell r="A626">
            <v>0</v>
          </cell>
        </row>
        <row r="627">
          <cell r="A627">
            <v>0</v>
          </cell>
        </row>
        <row r="628">
          <cell r="A628">
            <v>0</v>
          </cell>
        </row>
        <row r="629">
          <cell r="A629">
            <v>0</v>
          </cell>
        </row>
        <row r="630">
          <cell r="A630">
            <v>0</v>
          </cell>
        </row>
        <row r="631">
          <cell r="A631">
            <v>0</v>
          </cell>
        </row>
        <row r="632">
          <cell r="A632">
            <v>0</v>
          </cell>
        </row>
        <row r="633">
          <cell r="A633">
            <v>0</v>
          </cell>
        </row>
        <row r="634">
          <cell r="A634">
            <v>0</v>
          </cell>
        </row>
        <row r="635">
          <cell r="A635">
            <v>0</v>
          </cell>
        </row>
        <row r="636">
          <cell r="A636">
            <v>0</v>
          </cell>
        </row>
        <row r="637">
          <cell r="A637">
            <v>0</v>
          </cell>
        </row>
        <row r="638">
          <cell r="A638">
            <v>0</v>
          </cell>
        </row>
        <row r="639">
          <cell r="A639">
            <v>0</v>
          </cell>
        </row>
        <row r="640">
          <cell r="A640">
            <v>0</v>
          </cell>
        </row>
        <row r="641">
          <cell r="A641">
            <v>0</v>
          </cell>
        </row>
        <row r="642">
          <cell r="A642">
            <v>0</v>
          </cell>
        </row>
        <row r="643">
          <cell r="A643">
            <v>0</v>
          </cell>
        </row>
        <row r="644">
          <cell r="A644">
            <v>0</v>
          </cell>
        </row>
        <row r="645">
          <cell r="A645">
            <v>0</v>
          </cell>
        </row>
        <row r="646">
          <cell r="A646">
            <v>0</v>
          </cell>
        </row>
        <row r="647">
          <cell r="A647">
            <v>0</v>
          </cell>
        </row>
        <row r="648">
          <cell r="A648">
            <v>0</v>
          </cell>
        </row>
        <row r="649">
          <cell r="A649">
            <v>0</v>
          </cell>
        </row>
        <row r="650">
          <cell r="A650">
            <v>0</v>
          </cell>
        </row>
        <row r="651">
          <cell r="A651">
            <v>0</v>
          </cell>
        </row>
        <row r="652">
          <cell r="A652">
            <v>0</v>
          </cell>
        </row>
        <row r="653">
          <cell r="A653">
            <v>0</v>
          </cell>
        </row>
        <row r="654">
          <cell r="A654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3456-C127-404D-8A67-1F182BF52C04}">
  <dimension ref="A1"/>
  <sheetViews>
    <sheetView tabSelected="1"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88AA1-4F9E-B54E-8AEB-532066214C61}">
  <dimension ref="A2:R60"/>
  <sheetViews>
    <sheetView zoomScale="125" zoomScaleNormal="125" workbookViewId="0">
      <selection activeCell="E57" sqref="E57"/>
    </sheetView>
  </sheetViews>
  <sheetFormatPr baseColWidth="10" defaultRowHeight="15"/>
  <cols>
    <col min="1" max="1" width="17.83203125" customWidth="1"/>
    <col min="2" max="2" width="35" customWidth="1"/>
    <col min="3" max="3" width="13.6640625" bestFit="1" customWidth="1"/>
    <col min="5" max="5" width="14.6640625" bestFit="1" customWidth="1"/>
    <col min="6" max="6" width="11.83203125" customWidth="1"/>
    <col min="7" max="7" width="12.83203125" customWidth="1"/>
    <col min="8" max="8" width="17.33203125" customWidth="1"/>
    <col min="9" max="9" width="11.5" customWidth="1"/>
    <col min="10" max="10" width="12.1640625" customWidth="1"/>
    <col min="11" max="11" width="14.6640625" customWidth="1"/>
    <col min="13" max="13" width="15.6640625" bestFit="1" customWidth="1"/>
    <col min="18" max="18" width="13.33203125" customWidth="1"/>
  </cols>
  <sheetData>
    <row r="2" spans="2:18">
      <c r="B2" s="1" t="s">
        <v>0</v>
      </c>
      <c r="C2" s="2" t="s">
        <v>1</v>
      </c>
      <c r="D2" s="3">
        <v>2018</v>
      </c>
      <c r="E2" s="3">
        <v>2019</v>
      </c>
      <c r="F2" s="3">
        <v>2020</v>
      </c>
      <c r="G2" s="3">
        <v>2021</v>
      </c>
      <c r="H2" s="3">
        <v>2022</v>
      </c>
      <c r="I2" s="3">
        <v>2023</v>
      </c>
      <c r="J2" s="3">
        <v>2024</v>
      </c>
      <c r="K2" s="3">
        <v>2025</v>
      </c>
      <c r="L2" s="4">
        <v>2026</v>
      </c>
      <c r="M2" s="4">
        <v>2027</v>
      </c>
      <c r="N2" s="4">
        <v>2028</v>
      </c>
      <c r="O2" s="4">
        <v>2029</v>
      </c>
      <c r="P2" s="4">
        <v>2030</v>
      </c>
    </row>
    <row r="3" spans="2:18">
      <c r="B3" t="s">
        <v>2</v>
      </c>
      <c r="C3" s="5" t="s">
        <v>3</v>
      </c>
      <c r="D3" s="5">
        <v>93.55</v>
      </c>
      <c r="E3" s="5">
        <v>93.721874999999997</v>
      </c>
      <c r="F3" s="5">
        <v>92.472250000000003</v>
      </c>
      <c r="G3" s="5">
        <v>91.222624999999994</v>
      </c>
      <c r="H3" s="5">
        <v>89.972999999999999</v>
      </c>
      <c r="I3" s="5">
        <v>88.72337499999999</v>
      </c>
      <c r="J3" s="5">
        <v>87.473749999999995</v>
      </c>
      <c r="K3" s="5">
        <v>86.224125000000001</v>
      </c>
      <c r="L3" s="5">
        <v>84.974499999999992</v>
      </c>
      <c r="M3" s="5">
        <v>83.724874999999997</v>
      </c>
      <c r="N3" s="5">
        <v>82.475249999999988</v>
      </c>
      <c r="O3" s="5">
        <v>81.225624999999994</v>
      </c>
      <c r="P3" s="5">
        <v>79.975999999999999</v>
      </c>
    </row>
    <row r="4" spans="2:18">
      <c r="B4" t="s">
        <v>4</v>
      </c>
      <c r="C4" s="5" t="s">
        <v>3</v>
      </c>
      <c r="D4" s="5">
        <v>98.44</v>
      </c>
      <c r="E4" s="5">
        <v>94.640625</v>
      </c>
      <c r="F4" s="5">
        <v>93.378750000000011</v>
      </c>
      <c r="G4" s="5">
        <v>92.116875000000007</v>
      </c>
      <c r="H4" s="5">
        <v>90.855000000000004</v>
      </c>
      <c r="I4" s="5">
        <v>89.593125000000001</v>
      </c>
      <c r="J4" s="5">
        <v>88.331249999999997</v>
      </c>
      <c r="K4" s="5">
        <v>87.069375000000008</v>
      </c>
      <c r="L4" s="5">
        <v>85.807500000000005</v>
      </c>
      <c r="M4" s="5">
        <v>84.545625000000001</v>
      </c>
      <c r="N4" s="7">
        <v>83.283749999999998</v>
      </c>
      <c r="O4" s="5">
        <v>82.021875000000009</v>
      </c>
      <c r="P4" s="5">
        <v>80.760000000000005</v>
      </c>
    </row>
    <row r="6" spans="2:18">
      <c r="B6" s="1" t="s">
        <v>5</v>
      </c>
      <c r="C6" s="9" t="s">
        <v>6</v>
      </c>
      <c r="D6" s="10">
        <v>-11.561717866753563</v>
      </c>
      <c r="E6" s="10">
        <v>-14.806809491618397</v>
      </c>
      <c r="F6" s="10">
        <v>-17.352088902569882</v>
      </c>
      <c r="G6" s="10">
        <v>-19.664576908686598</v>
      </c>
      <c r="H6" s="10">
        <v>-21.660471847572502</v>
      </c>
      <c r="I6" s="10">
        <v>-23.019899143743615</v>
      </c>
      <c r="J6" s="10">
        <v>-24.144513399859481</v>
      </c>
      <c r="K6" s="10">
        <v>-25.11961698905656</v>
      </c>
      <c r="L6" s="10">
        <v>-26.147738502024922</v>
      </c>
      <c r="M6" s="10">
        <v>-27.28275677177481</v>
      </c>
      <c r="N6" s="10">
        <v>-28.191387495848094</v>
      </c>
      <c r="O6" s="10">
        <v>-29.364746656804726</v>
      </c>
      <c r="P6" s="10">
        <v>-30.281084137209803</v>
      </c>
    </row>
    <row r="8" spans="2:18">
      <c r="B8" s="12" t="s">
        <v>47</v>
      </c>
      <c r="E8">
        <f t="shared" ref="E8:P8" si="0">-0.025*E6</f>
        <v>0.37017023729045995</v>
      </c>
      <c r="F8">
        <f t="shared" si="0"/>
        <v>0.43380222256424705</v>
      </c>
      <c r="G8">
        <f t="shared" si="0"/>
        <v>0.49161442271716499</v>
      </c>
      <c r="H8">
        <f t="shared" si="0"/>
        <v>0.54151179618931256</v>
      </c>
      <c r="I8">
        <f t="shared" si="0"/>
        <v>0.57549747859359035</v>
      </c>
      <c r="J8">
        <f t="shared" si="0"/>
        <v>0.6036128349964871</v>
      </c>
      <c r="K8">
        <f t="shared" si="0"/>
        <v>0.62799042472641409</v>
      </c>
      <c r="L8">
        <f t="shared" si="0"/>
        <v>0.65369346255062311</v>
      </c>
      <c r="M8">
        <f t="shared" si="0"/>
        <v>0.6820689192943703</v>
      </c>
      <c r="N8">
        <f t="shared" si="0"/>
        <v>0.70478468739620237</v>
      </c>
      <c r="O8">
        <f t="shared" si="0"/>
        <v>0.73411866642011825</v>
      </c>
      <c r="P8">
        <f t="shared" si="0"/>
        <v>0.75702710343024515</v>
      </c>
      <c r="R8">
        <f>SUM(E8:P8)</f>
        <v>7.1758922561692344</v>
      </c>
    </row>
    <row r="10" spans="2:18">
      <c r="B10" s="13" t="s">
        <v>48</v>
      </c>
      <c r="C10" s="34" t="s">
        <v>3</v>
      </c>
      <c r="D10" s="35"/>
      <c r="E10" s="36">
        <v>25</v>
      </c>
      <c r="F10" s="36">
        <v>20</v>
      </c>
      <c r="G10" s="36">
        <v>15</v>
      </c>
      <c r="H10" s="36">
        <v>10</v>
      </c>
      <c r="I10" s="36">
        <v>10</v>
      </c>
      <c r="J10" s="36">
        <v>10</v>
      </c>
      <c r="K10" s="36">
        <v>10</v>
      </c>
      <c r="L10" s="36">
        <v>10</v>
      </c>
      <c r="M10" s="35">
        <v>10</v>
      </c>
      <c r="N10" s="35">
        <v>10</v>
      </c>
      <c r="O10" s="35">
        <v>10</v>
      </c>
      <c r="P10" s="35">
        <v>10</v>
      </c>
    </row>
    <row r="11" spans="2:18">
      <c r="B11" s="13" t="s">
        <v>49</v>
      </c>
      <c r="C11" s="34" t="s">
        <v>3</v>
      </c>
      <c r="D11" s="36">
        <v>38.948148148148142</v>
      </c>
      <c r="E11" s="36">
        <v>31.481481481481481</v>
      </c>
      <c r="F11" s="36">
        <v>25.185185185185183</v>
      </c>
      <c r="G11" s="36">
        <v>18.888888888888889</v>
      </c>
      <c r="H11" s="36">
        <v>12.592592592592592</v>
      </c>
      <c r="I11" s="36">
        <v>12.592592592592592</v>
      </c>
      <c r="J11" s="36">
        <v>12.592592592592592</v>
      </c>
      <c r="K11" s="36">
        <v>12.592592592592592</v>
      </c>
      <c r="L11" s="36">
        <v>12.592592592592592</v>
      </c>
      <c r="M11" s="36">
        <v>12.592592592592592</v>
      </c>
      <c r="N11" s="36">
        <v>12.592592592592592</v>
      </c>
      <c r="O11" s="36">
        <v>12.592592592592592</v>
      </c>
      <c r="P11" s="36">
        <v>12.592592592592592</v>
      </c>
    </row>
    <row r="12" spans="2:18">
      <c r="B12" s="34" t="s">
        <v>50</v>
      </c>
      <c r="C12" s="34" t="s">
        <v>11</v>
      </c>
      <c r="D12" s="37"/>
      <c r="E12" s="38">
        <v>4864.9474542201624</v>
      </c>
      <c r="F12" s="38">
        <v>5625.9077126324928</v>
      </c>
      <c r="G12" s="38">
        <v>6581.6428487111243</v>
      </c>
      <c r="H12" s="38">
        <v>7647.1935337367613</v>
      </c>
      <c r="I12" s="38">
        <v>8800.0762648379932</v>
      </c>
      <c r="J12" s="38">
        <v>10061.519411791955</v>
      </c>
      <c r="K12" s="38">
        <v>11425.923590885835</v>
      </c>
      <c r="L12" s="38">
        <v>12841.518860381815</v>
      </c>
      <c r="M12" s="38">
        <v>14257.114129877797</v>
      </c>
      <c r="N12" s="38">
        <v>15672.70939937378</v>
      </c>
      <c r="O12" s="38">
        <v>17088.304668869761</v>
      </c>
      <c r="P12" s="38">
        <v>18503.899938365739</v>
      </c>
    </row>
    <row r="13" spans="2:18">
      <c r="B13" s="16" t="s">
        <v>51</v>
      </c>
      <c r="C13" s="34" t="s">
        <v>11</v>
      </c>
      <c r="D13" s="39"/>
      <c r="E13" s="38">
        <v>79.17680735477839</v>
      </c>
      <c r="F13" s="38">
        <v>139.76783683262596</v>
      </c>
      <c r="G13" s="38">
        <v>209.33953335541773</v>
      </c>
      <c r="H13" s="38">
        <v>350.30666417877399</v>
      </c>
      <c r="I13" s="38">
        <v>525.91928789564838</v>
      </c>
      <c r="J13" s="38">
        <v>858.60768470723667</v>
      </c>
      <c r="K13" s="38">
        <v>1261.8919987020427</v>
      </c>
      <c r="L13" s="38">
        <v>1739.4727726914043</v>
      </c>
      <c r="M13" s="38">
        <v>2244.5572441514273</v>
      </c>
      <c r="N13" s="38">
        <v>2722.0184630413464</v>
      </c>
      <c r="O13" s="38">
        <v>3200.4320928599441</v>
      </c>
      <c r="P13" s="38">
        <v>3688.0608001886189</v>
      </c>
    </row>
    <row r="14" spans="2:18">
      <c r="B14" s="16" t="s">
        <v>52</v>
      </c>
      <c r="C14" s="34" t="s">
        <v>11</v>
      </c>
      <c r="D14" s="39"/>
      <c r="E14" s="38">
        <v>6236.6886622842703</v>
      </c>
      <c r="F14" s="38">
        <v>7047.5070498501536</v>
      </c>
      <c r="G14" s="38">
        <v>8960.9720345623773</v>
      </c>
      <c r="H14" s="38">
        <v>11865.499260844286</v>
      </c>
      <c r="I14" s="38">
        <v>15633.074195969373</v>
      </c>
      <c r="J14" s="38">
        <v>20352.874690249984</v>
      </c>
      <c r="K14" s="38">
        <v>25800.882282141894</v>
      </c>
      <c r="L14" s="38">
        <v>31805.191522062356</v>
      </c>
      <c r="M14" s="38">
        <v>38566.341850315875</v>
      </c>
      <c r="N14" s="38">
        <v>46086.477940284982</v>
      </c>
      <c r="O14" s="38">
        <v>54166.721335143622</v>
      </c>
      <c r="P14" s="38">
        <v>62605.71328878263</v>
      </c>
    </row>
    <row r="15" spans="2:18">
      <c r="B15" s="16" t="s">
        <v>53</v>
      </c>
      <c r="C15" s="34" t="s">
        <v>11</v>
      </c>
      <c r="D15" s="39"/>
      <c r="E15" s="38">
        <v>25</v>
      </c>
      <c r="F15" s="38">
        <v>36.000008440447893</v>
      </c>
      <c r="G15" s="38">
        <v>90.000021101119728</v>
      </c>
      <c r="H15" s="38">
        <v>180.00004220223946</v>
      </c>
      <c r="I15" s="38">
        <v>306.38497045653105</v>
      </c>
      <c r="J15" s="38">
        <v>924.59339191127071</v>
      </c>
      <c r="K15" s="38">
        <v>1780.7666086629094</v>
      </c>
      <c r="L15" s="38">
        <v>2832.4200385466465</v>
      </c>
      <c r="M15" s="38">
        <v>4063.4257715751919</v>
      </c>
      <c r="N15" s="38">
        <v>5295.3603096355937</v>
      </c>
      <c r="O15" s="38">
        <v>6906.5622452254493</v>
      </c>
      <c r="P15" s="38">
        <v>8764.7390725782625</v>
      </c>
    </row>
    <row r="16" spans="2:18">
      <c r="B16" s="40"/>
      <c r="C16" s="19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</row>
    <row r="17" spans="1:18">
      <c r="B17" s="43" t="s">
        <v>54</v>
      </c>
      <c r="E17" s="30">
        <f>SUM(E12:E13)</f>
        <v>4944.1242615749406</v>
      </c>
      <c r="F17" s="30">
        <f t="shared" ref="F17:P17" si="1">SUM(F12:F13)</f>
        <v>5765.6755494651188</v>
      </c>
      <c r="G17" s="30">
        <f t="shared" si="1"/>
        <v>6790.9823820665424</v>
      </c>
      <c r="H17" s="30">
        <f t="shared" si="1"/>
        <v>7997.500197915535</v>
      </c>
      <c r="I17" s="30">
        <f t="shared" si="1"/>
        <v>9325.9955527336424</v>
      </c>
      <c r="J17" s="30">
        <f t="shared" si="1"/>
        <v>10920.127096499191</v>
      </c>
      <c r="K17" s="30">
        <f t="shared" si="1"/>
        <v>12687.815589587877</v>
      </c>
      <c r="L17" s="30">
        <f t="shared" si="1"/>
        <v>14580.991633073219</v>
      </c>
      <c r="M17" s="30">
        <f t="shared" si="1"/>
        <v>16501.671374029225</v>
      </c>
      <c r="N17" s="30"/>
      <c r="O17" s="30"/>
      <c r="P17" s="30"/>
    </row>
    <row r="18" spans="1:18">
      <c r="B18" s="43" t="s">
        <v>80</v>
      </c>
      <c r="E18" s="30">
        <f>(E12*E22+E13*$C$60)*0.1</f>
        <v>17.761914656851623</v>
      </c>
      <c r="F18" s="30">
        <f>F12*F22+F13*$C$60-(9*$E$18)</f>
        <v>184.37767309380104</v>
      </c>
      <c r="G18" s="30">
        <f t="shared" ref="G18:M18" si="2">G12*G22+G13*$C$60-(9*$E$18)</f>
        <v>401.04768796205906</v>
      </c>
      <c r="H18" s="30">
        <f t="shared" si="2"/>
        <v>697.18982754766648</v>
      </c>
      <c r="I18" s="30">
        <f t="shared" si="2"/>
        <v>1062.5192537029643</v>
      </c>
      <c r="J18" s="30">
        <f t="shared" si="2"/>
        <v>1554.467861827884</v>
      </c>
      <c r="K18" s="30">
        <f t="shared" si="2"/>
        <v>2144.4825331336715</v>
      </c>
      <c r="L18" s="30">
        <f t="shared" si="2"/>
        <v>2831.3533734581461</v>
      </c>
      <c r="M18" s="30">
        <f t="shared" si="2"/>
        <v>3589.3884917244659</v>
      </c>
      <c r="N18" s="30"/>
      <c r="O18" s="30"/>
      <c r="P18" s="30"/>
    </row>
    <row r="19" spans="1:18">
      <c r="B19" s="44" t="s">
        <v>55</v>
      </c>
      <c r="E19" s="30">
        <f>E14+E15</f>
        <v>6261.6886622842703</v>
      </c>
      <c r="F19" s="30">
        <f t="shared" ref="F19:P19" si="3">F14+F15</f>
        <v>7083.5070582906019</v>
      </c>
      <c r="G19" s="30">
        <f t="shared" si="3"/>
        <v>9050.9720556634966</v>
      </c>
      <c r="H19" s="30">
        <f t="shared" si="3"/>
        <v>12045.499303046527</v>
      </c>
      <c r="I19" s="30">
        <f t="shared" si="3"/>
        <v>15939.459166425904</v>
      </c>
      <c r="J19" s="30">
        <f t="shared" si="3"/>
        <v>21277.468082161256</v>
      </c>
      <c r="K19" s="30">
        <f t="shared" si="3"/>
        <v>27581.648890804805</v>
      </c>
      <c r="L19" s="30">
        <f t="shared" si="3"/>
        <v>34637.611560609002</v>
      </c>
      <c r="M19" s="30">
        <f t="shared" si="3"/>
        <v>42629.767621891064</v>
      </c>
      <c r="N19" s="30"/>
      <c r="O19" s="30"/>
      <c r="P19" s="30"/>
    </row>
    <row r="20" spans="1:18">
      <c r="B20" s="44" t="s">
        <v>81</v>
      </c>
      <c r="E20" s="30">
        <f>(E14*E22+E15*$C$60)*0.1</f>
        <v>19.710065986852811</v>
      </c>
      <c r="F20" s="30">
        <f>F14*F22+F15*$C$60-(9*$E$20)</f>
        <v>198.19414579932422</v>
      </c>
      <c r="G20" s="30">
        <f t="shared" ref="G20:M20" si="4">G14*G22+G15*$C$60-(9*$E$20)</f>
        <v>508.27988706454505</v>
      </c>
      <c r="H20" s="30">
        <f t="shared" si="4"/>
        <v>1006.9999787033724</v>
      </c>
      <c r="I20" s="30">
        <f t="shared" si="4"/>
        <v>1742.9669268374153</v>
      </c>
      <c r="J20" s="30">
        <f t="shared" si="4"/>
        <v>2965.5259394293935</v>
      </c>
      <c r="K20" s="30">
        <f t="shared" si="4"/>
        <v>4598.5550090208371</v>
      </c>
      <c r="L20" s="30">
        <f t="shared" si="4"/>
        <v>6640.7554061056298</v>
      </c>
      <c r="M20" s="30">
        <f t="shared" si="4"/>
        <v>9161.2480848115774</v>
      </c>
      <c r="N20" s="30"/>
      <c r="O20" s="30"/>
      <c r="P20" s="30"/>
    </row>
    <row r="21" spans="1:18">
      <c r="B21" s="44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1:18">
      <c r="B22" s="44" t="s">
        <v>56</v>
      </c>
      <c r="E22" s="45">
        <v>0.03</v>
      </c>
      <c r="F22" s="46">
        <f>($M$22-$E$22)/8+E22</f>
        <v>5.1250000000000004E-2</v>
      </c>
      <c r="G22" s="46">
        <f t="shared" ref="G22:L22" si="5">($M$22-$E$22)/8+F22</f>
        <v>7.2500000000000009E-2</v>
      </c>
      <c r="H22" s="46">
        <f t="shared" si="5"/>
        <v>9.3750000000000014E-2</v>
      </c>
      <c r="I22" s="46">
        <f t="shared" si="5"/>
        <v>0.11500000000000002</v>
      </c>
      <c r="J22" s="46">
        <f t="shared" si="5"/>
        <v>0.13625000000000001</v>
      </c>
      <c r="K22" s="46">
        <f t="shared" si="5"/>
        <v>0.1575</v>
      </c>
      <c r="L22" s="46">
        <f t="shared" si="5"/>
        <v>0.17874999999999999</v>
      </c>
      <c r="M22" s="45">
        <v>0.2</v>
      </c>
    </row>
    <row r="23" spans="1:18"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8">
      <c r="A24" s="32" t="s">
        <v>57</v>
      </c>
      <c r="B24" t="s">
        <v>58</v>
      </c>
      <c r="E24" s="30">
        <f>(E18-(0.9*$E$18))*10^6/($C$48*365)</f>
        <v>1351.7438856051463</v>
      </c>
      <c r="F24" s="30">
        <f>(F18-(0.9*$E$18))*10^6/($C$48*365)</f>
        <v>128152.16887567319</v>
      </c>
      <c r="G24" s="30">
        <f>(G18-(0.9*$E$18))*10^6/($C$48*365)</f>
        <v>293045.63528987259</v>
      </c>
      <c r="H24" s="30">
        <f>(H18-(0.9*$E$18))*10^6/($C$48*365)</f>
        <v>518420.17074315069</v>
      </c>
      <c r="I24" s="30">
        <f>(I18-(0.9*$E$18))*10^6/($C$48*365)</f>
        <v>796448.65335753257</v>
      </c>
      <c r="J24" s="30">
        <f>(J18-(0.9*$E$18))*10^6/($C$48*365)</f>
        <v>1170838.7660857821</v>
      </c>
      <c r="K24" s="30">
        <f>(K18-(0.9*$E$18))*10^6/($C$48*365)</f>
        <v>1619860.5859532002</v>
      </c>
    </row>
    <row r="25" spans="1:18">
      <c r="A25" s="33"/>
      <c r="B25" t="s">
        <v>59</v>
      </c>
      <c r="E25" s="20">
        <f>(E24*$C$54)/(E27)</f>
        <v>615.04346795034155</v>
      </c>
      <c r="F25" s="20">
        <f>(F24*$C$54)/(F27)</f>
        <v>7605.5526310997357</v>
      </c>
      <c r="G25" s="20">
        <f>(G24*$C$54)/(G27)</f>
        <v>9302.4951667599089</v>
      </c>
      <c r="H25" s="20">
        <f>(H24*$C$54)/(H27)</f>
        <v>11232.437032768265</v>
      </c>
      <c r="I25" s="20">
        <f>(I24*$C$54)/(I27)</f>
        <v>13098.221829313639</v>
      </c>
      <c r="J25" s="20">
        <f>(J24*$C$54)/(J27)</f>
        <v>15516.45549230187</v>
      </c>
      <c r="K25" s="20">
        <f>(K24*$C$54)/(K27)</f>
        <v>17976.501624602588</v>
      </c>
    </row>
    <row r="26" spans="1:18">
      <c r="A26" s="33"/>
      <c r="B26" t="s">
        <v>60</v>
      </c>
      <c r="E26" s="20">
        <f>E24/E27</f>
        <v>6.7587194280257314</v>
      </c>
      <c r="F26" s="20">
        <f>F24/F27</f>
        <v>83.577501440656434</v>
      </c>
      <c r="G26" s="20">
        <f>G24/G27</f>
        <v>102.22522161274625</v>
      </c>
      <c r="H26" s="20">
        <f>H24/H27</f>
        <v>123.43337398646445</v>
      </c>
      <c r="I26" s="20">
        <f>I24/I27</f>
        <v>143.93650361883118</v>
      </c>
      <c r="J26" s="20">
        <f>J24/J27</f>
        <v>170.51049991540518</v>
      </c>
      <c r="K26" s="20">
        <f>K24/K27</f>
        <v>197.54397389673173</v>
      </c>
    </row>
    <row r="27" spans="1:18">
      <c r="A27" s="33"/>
      <c r="B27" t="s">
        <v>61</v>
      </c>
      <c r="E27">
        <v>200</v>
      </c>
      <c r="F27" s="20">
        <f>($K$27-$E$27)/6+E27</f>
        <v>1533.3333333333333</v>
      </c>
      <c r="G27" s="20">
        <f>($K$27-$E$27)/6+F27</f>
        <v>2866.6666666666665</v>
      </c>
      <c r="H27" s="20">
        <f>($K$27-$E$27)/6+G27</f>
        <v>4200</v>
      </c>
      <c r="I27" s="20">
        <f>($K$27-$E$27)/6+H27</f>
        <v>5533.333333333333</v>
      </c>
      <c r="J27" s="20">
        <f>($K$27-$E$27)/6+I27</f>
        <v>6866.6666666666661</v>
      </c>
      <c r="K27" s="20">
        <v>8200</v>
      </c>
      <c r="M27" t="s">
        <v>62</v>
      </c>
    </row>
    <row r="28" spans="1:18">
      <c r="A28" s="33"/>
      <c r="B28" t="s">
        <v>63</v>
      </c>
      <c r="E28" s="5">
        <f>(E3*$C$49-$C$50)*$C$48*($C$53*6*$C$54*$C$55-E25)*10^-6</f>
        <v>63.973371338281524</v>
      </c>
      <c r="F28" s="5">
        <f>(F3*$C$49-$C$50)*$C$48*($C$53*6*$C$54*$C$55-F25)*10^-6</f>
        <v>57.247202088306516</v>
      </c>
      <c r="G28" s="5">
        <f>(G3*$C$49-$C$50)*$C$48*($C$53*6*$C$54*$C$55-G25)*10^-6</f>
        <v>54.824798616597434</v>
      </c>
      <c r="H28" s="5">
        <f>(H3*$C$49-$C$50)*$C$48*($C$53*6*$C$54*$C$55-H25)*10^-6</f>
        <v>52.277849669531498</v>
      </c>
      <c r="I28" s="5">
        <f>(I3*$C$49-$C$50)*$C$48*($C$53*6*$C$54*$C$55-I25)*10^-6</f>
        <v>49.83754570400999</v>
      </c>
      <c r="J28" s="5">
        <f>(J3*$C$49-$C$50)*$C$48*($C$53*6*$C$54*$C$55-J25)*10^-6</f>
        <v>47.052833864138634</v>
      </c>
      <c r="K28" s="5">
        <f>(K3*$C$49-$C$50)*$C$48*($C$53*6*$C$54*$C$55-K25)*10^-6</f>
        <v>44.312350741488871</v>
      </c>
      <c r="M28" s="5"/>
    </row>
    <row r="29" spans="1:18">
      <c r="A29" s="33"/>
      <c r="B29" s="12" t="s">
        <v>64</v>
      </c>
      <c r="E29" s="22">
        <f>E28*$C$58*4</f>
        <v>31986.685669140763</v>
      </c>
      <c r="F29" s="22">
        <f>F28*$C$58*4</f>
        <v>28623.601044153256</v>
      </c>
      <c r="G29" s="22">
        <f>G28*$C$58*4</f>
        <v>27412.399308298718</v>
      </c>
      <c r="H29" s="22">
        <f>H28*$C$58*4</f>
        <v>26138.924834765749</v>
      </c>
      <c r="I29" s="22">
        <f>I28*$C$58*4</f>
        <v>24918.772852004997</v>
      </c>
      <c r="J29" s="22">
        <f>J28*$C$58*4</f>
        <v>23526.416932069318</v>
      </c>
      <c r="K29" s="22">
        <f>K28*$C$58*4</f>
        <v>22156.175370744437</v>
      </c>
      <c r="M29" s="22">
        <f>SUM(F29:K29)</f>
        <v>152776.29034203646</v>
      </c>
    </row>
    <row r="30" spans="1:18">
      <c r="A30" s="33"/>
      <c r="B30" t="s">
        <v>65</v>
      </c>
      <c r="E30" s="23">
        <f>E27*E29</f>
        <v>6397337.1338281529</v>
      </c>
      <c r="F30" s="23">
        <f t="shared" ref="F30:K30" si="6">F27*F29</f>
        <v>43889521.601034991</v>
      </c>
      <c r="G30" s="23">
        <f t="shared" si="6"/>
        <v>78582211.350456327</v>
      </c>
      <c r="H30" s="23">
        <f t="shared" si="6"/>
        <v>109783484.30601615</v>
      </c>
      <c r="I30" s="23">
        <f t="shared" si="6"/>
        <v>137883876.44776097</v>
      </c>
      <c r="J30" s="23">
        <f t="shared" si="6"/>
        <v>161548062.93354264</v>
      </c>
      <c r="K30" s="23">
        <f t="shared" si="6"/>
        <v>181680638.04010439</v>
      </c>
      <c r="M30" s="22">
        <f>SUM(F30:K30)</f>
        <v>713367794.6789155</v>
      </c>
      <c r="R30" s="23">
        <f>SUM(E29:K29)</f>
        <v>184762.97601117723</v>
      </c>
    </row>
    <row r="31" spans="1:18">
      <c r="A31" s="33"/>
      <c r="B31" t="s">
        <v>66</v>
      </c>
      <c r="E31" s="24">
        <f>E27*E28*4</f>
        <v>51178.697070625218</v>
      </c>
      <c r="F31" s="24">
        <f t="shared" ref="F31:K31" si="7">F27*F28*4</f>
        <v>351116.17280827992</v>
      </c>
      <c r="G31" s="24">
        <f t="shared" si="7"/>
        <v>628657.69080365053</v>
      </c>
      <c r="H31" s="24">
        <f t="shared" si="7"/>
        <v>878267.87444812921</v>
      </c>
      <c r="I31" s="24">
        <f t="shared" si="7"/>
        <v>1103071.0115820877</v>
      </c>
      <c r="J31" s="24">
        <f t="shared" si="7"/>
        <v>1292384.503468341</v>
      </c>
      <c r="K31" s="24">
        <f t="shared" si="7"/>
        <v>1453445.1043208349</v>
      </c>
      <c r="R31" s="23">
        <f>SUM(E30:K30)</f>
        <v>719765131.81274354</v>
      </c>
    </row>
    <row r="32" spans="1:18">
      <c r="A32" s="33"/>
      <c r="B32" t="s">
        <v>23</v>
      </c>
      <c r="E32" s="25">
        <f>E31/(E6*-1000000)</f>
        <v>3.4564297662906815E-3</v>
      </c>
      <c r="F32" s="25">
        <f>F31/(F6*-1000000)</f>
        <v>2.023480716239754E-2</v>
      </c>
      <c r="G32" s="25">
        <f>G31/(G6*-1000000)</f>
        <v>3.1969042289740207E-2</v>
      </c>
      <c r="H32" s="25">
        <f>H31/(H6*-1000000)</f>
        <v>4.0547033353133401E-2</v>
      </c>
      <c r="I32" s="25">
        <f>I31/(I6*-1000000)</f>
        <v>4.79181513652236E-2</v>
      </c>
      <c r="J32" s="25">
        <f>J31/(J6*-1000000)</f>
        <v>5.3527046996766664E-2</v>
      </c>
      <c r="K32" s="25">
        <f>K31/(K6*-1000000)</f>
        <v>5.7860958029496735E-2</v>
      </c>
      <c r="M32" s="26">
        <f>AVERAGE(F32:K32)</f>
        <v>4.2009506532793027E-2</v>
      </c>
    </row>
    <row r="33" spans="1:18">
      <c r="A33" s="33"/>
      <c r="R33" s="26">
        <f>AVERAGE(E32:K32)</f>
        <v>3.6501924137578405E-2</v>
      </c>
    </row>
    <row r="35" spans="1:18">
      <c r="B35" t="s">
        <v>68</v>
      </c>
      <c r="E35" s="30">
        <f>(E20-(0.9*$E$20))*10^6/($C$48*365)</f>
        <v>1500.0050218305037</v>
      </c>
      <c r="F35" s="30">
        <f>(F20-(0.9*$E$20))*10^6/($C$48*365)</f>
        <v>137332.63806024101</v>
      </c>
      <c r="G35" s="30">
        <f>(G20-(0.9*$E$20))*10^6/($C$48*365)</f>
        <v>373318.74252387939</v>
      </c>
      <c r="H35" s="30">
        <f>(H20-(0.9*$E$20))*10^6/($C$48*365)</f>
        <v>752862.19125966879</v>
      </c>
      <c r="I35" s="30">
        <f>(I20-(0.9*$E$20))*10^6/($C$48*365)</f>
        <v>1312958.8032338261</v>
      </c>
      <c r="J35" s="30">
        <f>(J20-(0.9*$E$20))*10^6/($C$48*365)</f>
        <v>2243369.0106858644</v>
      </c>
      <c r="K35" s="30">
        <f>(K20-(0.9*$E$20))*10^6/($C$48*365)</f>
        <v>3486161.3010903117</v>
      </c>
    </row>
    <row r="36" spans="1:18">
      <c r="A36" s="32" t="s">
        <v>67</v>
      </c>
      <c r="B36" t="s">
        <v>59</v>
      </c>
      <c r="E36" s="20">
        <f>(E35*$C$54)/(E38)</f>
        <v>682.50228493287909</v>
      </c>
      <c r="F36" s="20">
        <f>(F35*$C$54)/(F38)</f>
        <v>8150.3935196621287</v>
      </c>
      <c r="G36" s="20">
        <f>(G35*$C$54)/(G38)</f>
        <v>11850.6996173278</v>
      </c>
      <c r="H36" s="20">
        <f>(H35*$C$54)/(H38)</f>
        <v>16312.01414395949</v>
      </c>
      <c r="I36" s="20">
        <f>(I35*$C$54)/(I38)</f>
        <v>21592.635739929792</v>
      </c>
      <c r="J36" s="20">
        <f>(J35*$C$54)/(J38)</f>
        <v>29730.084462001993</v>
      </c>
      <c r="K36" s="20">
        <f>(K35*$C$54)/(K38)</f>
        <v>38687.887609660778</v>
      </c>
    </row>
    <row r="37" spans="1:18">
      <c r="A37" s="33"/>
      <c r="B37" t="s">
        <v>60</v>
      </c>
      <c r="E37" s="20">
        <f>E35/E38</f>
        <v>7.5000251091525181</v>
      </c>
      <c r="F37" s="20">
        <f>F35/F38</f>
        <v>89.564763952331091</v>
      </c>
      <c r="G37" s="20">
        <f>G35/G38</f>
        <v>130.22746832228353</v>
      </c>
      <c r="H37" s="20">
        <f>H35/H38</f>
        <v>179.25290268087352</v>
      </c>
      <c r="I37" s="20">
        <f>I35/I38</f>
        <v>237.28171142779991</v>
      </c>
      <c r="J37" s="20">
        <f>J35/J38</f>
        <v>326.70422485716472</v>
      </c>
      <c r="K37" s="20">
        <f>K35/K38</f>
        <v>425.14162208418435</v>
      </c>
    </row>
    <row r="38" spans="1:18">
      <c r="A38" s="33"/>
      <c r="B38" t="s">
        <v>61</v>
      </c>
      <c r="E38">
        <v>200</v>
      </c>
      <c r="F38" s="20">
        <f>($K$38-$E$38)/6+E38</f>
        <v>1533.3333333333333</v>
      </c>
      <c r="G38" s="20">
        <f>($K$38-$E$38)/6+F38</f>
        <v>2866.6666666666665</v>
      </c>
      <c r="H38" s="20">
        <f>($K$38-$E$38)/6+G38</f>
        <v>4200</v>
      </c>
      <c r="I38" s="20">
        <f>($K$38-$E$38)/6+H38</f>
        <v>5533.333333333333</v>
      </c>
      <c r="J38" s="20">
        <f>($K$38-$E$38)/6+I38</f>
        <v>6866.6666666666661</v>
      </c>
      <c r="K38" s="20">
        <v>8200</v>
      </c>
      <c r="M38" t="s">
        <v>62</v>
      </c>
    </row>
    <row r="39" spans="1:18">
      <c r="A39" s="33"/>
      <c r="B39" t="s">
        <v>63</v>
      </c>
      <c r="E39" s="5">
        <f>(E3*$C$49-$C$50)*$C$48*($C$53*6*$C$54*$C$55-E36)*10^-6</f>
        <v>63.919187623840045</v>
      </c>
      <c r="F39" s="5">
        <f>(F3*$C$49-$C$50)*$C$48*($C$53*6*$C$54*$C$55-F36)*10^-6</f>
        <v>56.817913049508086</v>
      </c>
      <c r="G39" s="5">
        <f>(G3*$C$49-$C$50)*$C$48*($C$53*6*$C$54*$C$55-G36)*10^-6</f>
        <v>52.856002524169526</v>
      </c>
      <c r="H39" s="5">
        <f>(H3*$C$49-$C$50)*$C$48*($C$53*6*$C$54*$C$55-H36)*10^-6</f>
        <v>48.430956292418514</v>
      </c>
      <c r="I39" s="5">
        <f>(I3*$C$49-$C$50)*$C$48*($C$53*6*$C$54*$C$55-I36)*10^-6</f>
        <v>43.534434815529956</v>
      </c>
      <c r="J39" s="5">
        <f>(J3*$C$49-$C$50)*$C$48*($C$53*6*$C$54*$C$55-J36)*10^-6</f>
        <v>36.723296478932305</v>
      </c>
      <c r="K39" s="5">
        <f>(K3*$C$49-$C$50)*$C$48*($C$53*6*$C$54*$C$55-K36)*10^-6</f>
        <v>29.577457001363129</v>
      </c>
      <c r="M39" s="5"/>
    </row>
    <row r="40" spans="1:18">
      <c r="A40" s="33"/>
      <c r="B40" s="12" t="s">
        <v>64</v>
      </c>
      <c r="E40" s="22">
        <f t="shared" ref="E40:K40" si="8">E39*$C$58*4</f>
        <v>31959.593811920022</v>
      </c>
      <c r="F40" s="22">
        <f t="shared" si="8"/>
        <v>28408.956524754041</v>
      </c>
      <c r="G40" s="22">
        <f t="shared" si="8"/>
        <v>26428.001262084763</v>
      </c>
      <c r="H40" s="22">
        <f t="shared" si="8"/>
        <v>24215.478146209258</v>
      </c>
      <c r="I40" s="22">
        <f t="shared" si="8"/>
        <v>21767.217407764976</v>
      </c>
      <c r="J40" s="22">
        <f t="shared" si="8"/>
        <v>18361.648239466151</v>
      </c>
      <c r="K40" s="22">
        <f t="shared" si="8"/>
        <v>14788.728500681564</v>
      </c>
      <c r="M40" s="22">
        <f>SUM(F40:K40)</f>
        <v>133970.03008096074</v>
      </c>
    </row>
    <row r="41" spans="1:18">
      <c r="A41" s="33"/>
      <c r="B41" t="s">
        <v>65</v>
      </c>
      <c r="E41" s="23">
        <f>E38*E40</f>
        <v>6391918.762384004</v>
      </c>
      <c r="F41" s="23">
        <f t="shared" ref="F41:K41" si="9">F38*F40</f>
        <v>43560400.004622862</v>
      </c>
      <c r="G41" s="23">
        <f t="shared" si="9"/>
        <v>75760270.28464298</v>
      </c>
      <c r="H41" s="23">
        <f t="shared" si="9"/>
        <v>101705008.21407889</v>
      </c>
      <c r="I41" s="23">
        <f t="shared" si="9"/>
        <v>120445269.65629953</v>
      </c>
      <c r="J41" s="23">
        <f t="shared" si="9"/>
        <v>126083317.91100089</v>
      </c>
      <c r="K41" s="23">
        <f t="shared" si="9"/>
        <v>121267573.70558882</v>
      </c>
      <c r="M41" s="22">
        <f>SUM(F41:K41)</f>
        <v>588821839.77623391</v>
      </c>
    </row>
    <row r="42" spans="1:18">
      <c r="A42" s="33"/>
      <c r="B42" t="s">
        <v>66</v>
      </c>
      <c r="E42" s="24">
        <f>E38*E39*4</f>
        <v>51135.350099072035</v>
      </c>
      <c r="F42" s="24">
        <f t="shared" ref="F42:K42" si="10">F38*F39*4</f>
        <v>348483.20003698289</v>
      </c>
      <c r="G42" s="24">
        <f t="shared" si="10"/>
        <v>606082.16227714391</v>
      </c>
      <c r="H42" s="24">
        <f t="shared" si="10"/>
        <v>813640.0657126311</v>
      </c>
      <c r="I42" s="24">
        <f t="shared" si="10"/>
        <v>963562.15725039633</v>
      </c>
      <c r="J42" s="24">
        <f t="shared" si="10"/>
        <v>1008666.5432880073</v>
      </c>
      <c r="K42" s="24">
        <f t="shared" si="10"/>
        <v>970140.58964471065</v>
      </c>
    </row>
    <row r="43" spans="1:18">
      <c r="A43" s="33"/>
      <c r="B43" t="s">
        <v>23</v>
      </c>
      <c r="E43" s="25">
        <f>E42/(E6*-1000000)</f>
        <v>3.4535022638076027E-3</v>
      </c>
      <c r="F43" s="25">
        <f>F42/(F6*-1000000)</f>
        <v>2.0083069075641478E-2</v>
      </c>
      <c r="G43" s="25">
        <f>G42/(G6*-1000000)</f>
        <v>3.0821012071173229E-2</v>
      </c>
      <c r="H43" s="25">
        <f>H42/(H6*-1000000)</f>
        <v>3.7563358334865453E-2</v>
      </c>
      <c r="I43" s="25">
        <f>I42/(I6*-1000000)</f>
        <v>4.1857792305413935E-2</v>
      </c>
      <c r="J43" s="25">
        <f>J42/(J6*-1000000)</f>
        <v>4.177622164437067E-2</v>
      </c>
      <c r="K43" s="25">
        <f>K42/(K6*-1000000)</f>
        <v>3.862083526462029E-2</v>
      </c>
      <c r="M43" s="26">
        <f>AVERAGE(F43:K43)</f>
        <v>3.512038144934751E-2</v>
      </c>
    </row>
    <row r="44" spans="1:18">
      <c r="A44" s="33"/>
      <c r="B44" s="12"/>
    </row>
    <row r="45" spans="1:18">
      <c r="A45" s="33"/>
      <c r="C45" s="24"/>
    </row>
    <row r="47" spans="1:18">
      <c r="B47" s="12" t="s">
        <v>69</v>
      </c>
      <c r="F47" s="30"/>
    </row>
    <row r="48" spans="1:18">
      <c r="B48" t="s">
        <v>70</v>
      </c>
      <c r="C48">
        <v>3.6</v>
      </c>
      <c r="D48" t="s">
        <v>71</v>
      </c>
    </row>
    <row r="49" spans="2:7">
      <c r="B49" t="s">
        <v>72</v>
      </c>
      <c r="C49">
        <v>3.4</v>
      </c>
    </row>
    <row r="50" spans="2:7">
      <c r="B50" t="s">
        <v>73</v>
      </c>
      <c r="C50">
        <v>95.54</v>
      </c>
    </row>
    <row r="52" spans="2:7">
      <c r="B52" s="12" t="s">
        <v>74</v>
      </c>
    </row>
    <row r="53" spans="2:7">
      <c r="B53" t="s">
        <v>75</v>
      </c>
      <c r="C53">
        <v>150</v>
      </c>
    </row>
    <row r="54" spans="2:7">
      <c r="B54" t="s">
        <v>28</v>
      </c>
      <c r="C54">
        <v>91</v>
      </c>
    </row>
    <row r="55" spans="2:7">
      <c r="B55" t="s">
        <v>29</v>
      </c>
      <c r="C55">
        <v>0.98</v>
      </c>
    </row>
    <row r="56" spans="2:7">
      <c r="B56" t="s">
        <v>76</v>
      </c>
      <c r="C56">
        <v>180</v>
      </c>
    </row>
    <row r="57" spans="2:7">
      <c r="B57" t="s">
        <v>77</v>
      </c>
      <c r="C57">
        <f>C54*C56</f>
        <v>16380</v>
      </c>
      <c r="G57" s="24"/>
    </row>
    <row r="58" spans="2:7">
      <c r="B58" t="s">
        <v>32</v>
      </c>
      <c r="C58">
        <v>125</v>
      </c>
      <c r="G58" s="24"/>
    </row>
    <row r="59" spans="2:7">
      <c r="B59" t="s">
        <v>78</v>
      </c>
      <c r="C59">
        <v>0.04</v>
      </c>
    </row>
    <row r="60" spans="2:7">
      <c r="B60" t="s">
        <v>79</v>
      </c>
      <c r="C60">
        <v>0.4</v>
      </c>
    </row>
  </sheetData>
  <mergeCells count="2">
    <mergeCell ref="A24:A33"/>
    <mergeCell ref="A36:A45"/>
  </mergeCells>
  <pageMargins left="0.7" right="0.7" top="0.75" bottom="0.75" header="0.3" footer="0.3"/>
  <pageSetup orientation="portrait" horizontalDpi="0" verticalDpi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19E41-0078-DB44-8916-5778DE056E06}">
  <dimension ref="A2:S69"/>
  <sheetViews>
    <sheetView topLeftCell="A15" zoomScale="125" zoomScaleNormal="125" workbookViewId="0">
      <selection activeCell="M29" sqref="M29:M30"/>
    </sheetView>
  </sheetViews>
  <sheetFormatPr baseColWidth="10" defaultRowHeight="15"/>
  <cols>
    <col min="1" max="1" width="16.5" customWidth="1"/>
    <col min="2" max="2" width="35" customWidth="1"/>
    <col min="3" max="3" width="13.6640625" bestFit="1" customWidth="1"/>
    <col min="5" max="5" width="18.5" bestFit="1" customWidth="1"/>
    <col min="6" max="6" width="11.83203125" customWidth="1"/>
    <col min="7" max="7" width="12.83203125" customWidth="1"/>
    <col min="8" max="9" width="14" customWidth="1"/>
    <col min="10" max="10" width="14.33203125" customWidth="1"/>
    <col min="11" max="11" width="13" customWidth="1"/>
    <col min="12" max="12" width="13.6640625" bestFit="1" customWidth="1"/>
    <col min="13" max="13" width="14" customWidth="1"/>
    <col min="14" max="14" width="17.1640625" customWidth="1"/>
    <col min="15" max="16" width="13.6640625" bestFit="1" customWidth="1"/>
    <col min="18" max="18" width="13.33203125" customWidth="1"/>
  </cols>
  <sheetData>
    <row r="2" spans="2:19">
      <c r="B2" s="1" t="s">
        <v>0</v>
      </c>
      <c r="C2" s="2" t="s">
        <v>1</v>
      </c>
      <c r="D2" s="3">
        <v>2018</v>
      </c>
      <c r="E2" s="3">
        <v>2019</v>
      </c>
      <c r="F2" s="3">
        <v>2020</v>
      </c>
      <c r="G2" s="3">
        <v>2021</v>
      </c>
      <c r="H2" s="3">
        <v>2022</v>
      </c>
      <c r="I2" s="3">
        <v>2023</v>
      </c>
      <c r="J2" s="3">
        <v>2024</v>
      </c>
      <c r="K2" s="3">
        <v>2025</v>
      </c>
      <c r="L2" s="4">
        <v>2026</v>
      </c>
      <c r="M2" s="4">
        <v>2027</v>
      </c>
      <c r="N2" s="4">
        <v>2028</v>
      </c>
      <c r="O2" s="4">
        <v>2029</v>
      </c>
      <c r="P2" s="4">
        <v>2030</v>
      </c>
    </row>
    <row r="3" spans="2:19">
      <c r="B3" t="s">
        <v>2</v>
      </c>
      <c r="C3" s="5" t="s">
        <v>3</v>
      </c>
      <c r="D3" s="5">
        <v>93.55</v>
      </c>
      <c r="E3" s="5">
        <v>93.721874999999997</v>
      </c>
      <c r="F3" s="5">
        <v>92.472250000000003</v>
      </c>
      <c r="G3" s="5">
        <v>91.222624999999994</v>
      </c>
      <c r="H3" s="5">
        <v>89.972999999999999</v>
      </c>
      <c r="I3" s="5">
        <v>88.72337499999999</v>
      </c>
      <c r="J3" s="5">
        <v>87.473749999999995</v>
      </c>
      <c r="K3" s="5">
        <v>86.224125000000001</v>
      </c>
      <c r="L3" s="5">
        <v>84.974499999999992</v>
      </c>
      <c r="M3" s="5">
        <v>83.724874999999997</v>
      </c>
      <c r="N3" s="5">
        <v>82.475249999999988</v>
      </c>
      <c r="O3" s="5">
        <v>81.225624999999994</v>
      </c>
      <c r="P3" s="5">
        <v>79.975999999999999</v>
      </c>
      <c r="S3" s="6"/>
    </row>
    <row r="4" spans="2:19">
      <c r="B4" t="s">
        <v>4</v>
      </c>
      <c r="C4" s="5" t="s">
        <v>3</v>
      </c>
      <c r="D4" s="5">
        <v>98.44</v>
      </c>
      <c r="E4" s="5">
        <v>94.640625</v>
      </c>
      <c r="F4" s="5">
        <v>93.378750000000011</v>
      </c>
      <c r="G4" s="5">
        <v>92.116875000000007</v>
      </c>
      <c r="H4" s="5">
        <v>90.855000000000004</v>
      </c>
      <c r="I4" s="5">
        <v>89.593125000000001</v>
      </c>
      <c r="J4" s="5">
        <v>88.331249999999997</v>
      </c>
      <c r="K4" s="5">
        <v>87.069375000000008</v>
      </c>
      <c r="L4" s="5">
        <v>85.807500000000005</v>
      </c>
      <c r="M4" s="5">
        <v>84.545625000000001</v>
      </c>
      <c r="N4" s="7">
        <v>83.283749999999998</v>
      </c>
      <c r="O4" s="5">
        <v>82.021875000000009</v>
      </c>
      <c r="P4" s="5">
        <v>80.760000000000005</v>
      </c>
      <c r="S4" s="6"/>
    </row>
    <row r="5" spans="2:19">
      <c r="S5" s="8"/>
    </row>
    <row r="6" spans="2:19">
      <c r="B6" s="1" t="s">
        <v>5</v>
      </c>
      <c r="C6" s="9" t="s">
        <v>6</v>
      </c>
      <c r="D6" s="10">
        <v>-11.561717866753563</v>
      </c>
      <c r="E6" s="10">
        <v>-14.806809491618397</v>
      </c>
      <c r="F6" s="10">
        <v>-17.352088902569882</v>
      </c>
      <c r="G6" s="10">
        <v>-19.664576908686598</v>
      </c>
      <c r="H6" s="10">
        <v>-21.660471847572502</v>
      </c>
      <c r="I6" s="10">
        <v>-23.019899143743615</v>
      </c>
      <c r="J6" s="10">
        <v>-24.144513399859481</v>
      </c>
      <c r="K6" s="10">
        <v>-25.11961698905656</v>
      </c>
      <c r="L6" s="10">
        <v>-26.147738502024922</v>
      </c>
      <c r="M6" s="10">
        <v>-27.28275677177481</v>
      </c>
      <c r="N6" s="10">
        <v>-28.191387495848094</v>
      </c>
      <c r="O6" s="10">
        <v>-29.364746656804726</v>
      </c>
      <c r="P6" s="10">
        <v>-30.281084137209803</v>
      </c>
      <c r="S6" s="11"/>
    </row>
    <row r="8" spans="2:19">
      <c r="B8" s="12" t="s">
        <v>7</v>
      </c>
      <c r="E8" s="27">
        <f t="shared" ref="E8:P8" si="0">-0.025*E6</f>
        <v>0.37017023729045995</v>
      </c>
      <c r="F8" s="27">
        <f t="shared" si="0"/>
        <v>0.43380222256424705</v>
      </c>
      <c r="G8" s="27">
        <f t="shared" si="0"/>
        <v>0.49161442271716499</v>
      </c>
      <c r="H8" s="27">
        <f t="shared" si="0"/>
        <v>0.54151179618931256</v>
      </c>
      <c r="I8" s="27">
        <f t="shared" si="0"/>
        <v>0.57549747859359035</v>
      </c>
      <c r="J8" s="27">
        <f t="shared" si="0"/>
        <v>0.6036128349964871</v>
      </c>
      <c r="K8" s="27">
        <f t="shared" si="0"/>
        <v>0.62799042472641409</v>
      </c>
      <c r="L8" s="27">
        <f t="shared" si="0"/>
        <v>0.65369346255062311</v>
      </c>
      <c r="M8" s="27">
        <f t="shared" si="0"/>
        <v>0.6820689192943703</v>
      </c>
      <c r="N8" s="27">
        <f t="shared" si="0"/>
        <v>0.70478468739620237</v>
      </c>
      <c r="O8" s="27">
        <f t="shared" si="0"/>
        <v>0.73411866642011825</v>
      </c>
      <c r="P8" s="27">
        <f t="shared" si="0"/>
        <v>0.75702710343024515</v>
      </c>
    </row>
    <row r="10" spans="2:19">
      <c r="B10" s="13" t="s">
        <v>8</v>
      </c>
      <c r="C10" s="14" t="s">
        <v>3</v>
      </c>
      <c r="D10" s="15">
        <v>40.311999999999998</v>
      </c>
      <c r="E10" s="15">
        <v>40.311999999999998</v>
      </c>
      <c r="F10" s="15">
        <v>40.311999999999998</v>
      </c>
      <c r="G10" s="15">
        <v>40.311999999999998</v>
      </c>
      <c r="H10" s="15">
        <v>40.311999999999998</v>
      </c>
      <c r="I10" s="15">
        <v>40.311999999999998</v>
      </c>
      <c r="J10" s="15">
        <v>40.311999999999998</v>
      </c>
      <c r="K10" s="15">
        <v>40.311999999999998</v>
      </c>
      <c r="L10" s="15">
        <v>40.311999999999998</v>
      </c>
      <c r="M10" s="15">
        <v>40.311999999999998</v>
      </c>
      <c r="N10" s="15">
        <v>40.311999999999998</v>
      </c>
      <c r="O10" s="15">
        <v>40.311999999999998</v>
      </c>
      <c r="P10" s="15">
        <v>40.311999999999998</v>
      </c>
    </row>
    <row r="11" spans="2:19">
      <c r="B11" s="16" t="s">
        <v>9</v>
      </c>
      <c r="C11" s="16" t="s">
        <v>3</v>
      </c>
      <c r="D11" s="17">
        <v>53.0421052631579</v>
      </c>
      <c r="E11" s="17">
        <v>53.0421052631579</v>
      </c>
      <c r="F11" s="17">
        <v>53.0421052631579</v>
      </c>
      <c r="G11" s="17">
        <v>53.0421052631579</v>
      </c>
      <c r="H11" s="17">
        <v>53.0421052631579</v>
      </c>
      <c r="I11" s="17">
        <v>53.0421052631579</v>
      </c>
      <c r="J11" s="17">
        <v>53.0421052631579</v>
      </c>
      <c r="K11" s="17">
        <v>53.0421052631579</v>
      </c>
      <c r="L11" s="17">
        <v>53.0421052631579</v>
      </c>
      <c r="M11" s="17">
        <v>53.0421052631579</v>
      </c>
      <c r="N11" s="17">
        <v>53.0421052631579</v>
      </c>
      <c r="O11" s="17">
        <v>53.0421052631579</v>
      </c>
      <c r="P11" s="17">
        <v>53.0421052631579</v>
      </c>
    </row>
    <row r="12" spans="2:19">
      <c r="B12" s="16" t="s">
        <v>10</v>
      </c>
      <c r="C12" s="16" t="s">
        <v>11</v>
      </c>
      <c r="D12" s="18">
        <v>86.292000000000002</v>
      </c>
      <c r="E12" s="18">
        <v>160.512</v>
      </c>
      <c r="F12" s="18">
        <v>285.81600000000003</v>
      </c>
      <c r="G12" s="18">
        <v>463.06800000000004</v>
      </c>
      <c r="H12" s="18">
        <v>734.38800000000003</v>
      </c>
      <c r="I12" s="18">
        <v>1106.76</v>
      </c>
      <c r="J12" s="18">
        <v>1545.5639999999999</v>
      </c>
      <c r="K12" s="18">
        <v>2051.8200000000002</v>
      </c>
      <c r="L12" s="18">
        <v>2592.42</v>
      </c>
      <c r="M12" s="18">
        <v>3133.02</v>
      </c>
      <c r="N12" s="18">
        <v>3673.62</v>
      </c>
      <c r="O12" s="18">
        <v>4214.2199999999993</v>
      </c>
      <c r="P12" s="18">
        <v>4754.82</v>
      </c>
    </row>
    <row r="13" spans="2:19">
      <c r="B13" s="16" t="s">
        <v>12</v>
      </c>
      <c r="C13" s="16" t="s">
        <v>11</v>
      </c>
      <c r="D13" s="18">
        <v>5.7234630739286354</v>
      </c>
      <c r="E13" s="18">
        <v>10.652928121525175</v>
      </c>
      <c r="F13" s="18">
        <v>16.276896567875241</v>
      </c>
      <c r="G13" s="18">
        <v>24.420568063299566</v>
      </c>
      <c r="H13" s="18">
        <v>37.32459875518915</v>
      </c>
      <c r="I13" s="18">
        <v>50.873755630234925</v>
      </c>
      <c r="J13" s="18">
        <v>76.434906319096569</v>
      </c>
      <c r="K13" s="18">
        <v>108.31109994067391</v>
      </c>
      <c r="L13" s="18">
        <v>150.70441338848033</v>
      </c>
      <c r="M13" s="18">
        <v>205.65468608853371</v>
      </c>
      <c r="N13" s="18">
        <v>272.91898743491959</v>
      </c>
      <c r="O13" s="18">
        <v>360.26080208115457</v>
      </c>
      <c r="P13" s="18">
        <v>474.09743216818134</v>
      </c>
    </row>
    <row r="15" spans="2:19">
      <c r="B15" s="19" t="s">
        <v>13</v>
      </c>
      <c r="D15" s="20"/>
      <c r="E15" s="20">
        <f t="shared" ref="E15:P15" si="1">(E3*$C$52-$C$53)*$C$51*($C$57*$C$54*$C$55-4550)*10^-6</f>
        <v>1958.797693125</v>
      </c>
      <c r="F15" s="20">
        <f t="shared" si="1"/>
        <v>1920.3844705500001</v>
      </c>
      <c r="G15" s="20">
        <f t="shared" si="1"/>
        <v>1881.9712479749999</v>
      </c>
      <c r="H15" s="20">
        <f t="shared" si="1"/>
        <v>1843.5580253999999</v>
      </c>
      <c r="I15" s="20">
        <f t="shared" si="1"/>
        <v>1805.1448028249997</v>
      </c>
      <c r="J15" s="20">
        <f t="shared" si="1"/>
        <v>1766.73158025</v>
      </c>
      <c r="K15" s="20">
        <f t="shared" si="1"/>
        <v>1728.318357675</v>
      </c>
      <c r="L15" s="20">
        <f t="shared" si="1"/>
        <v>1689.9051350999998</v>
      </c>
      <c r="M15" s="20">
        <f t="shared" si="1"/>
        <v>1651.4919125249999</v>
      </c>
      <c r="N15" s="20">
        <f t="shared" si="1"/>
        <v>1613.0786899499994</v>
      </c>
      <c r="O15" s="20">
        <f t="shared" si="1"/>
        <v>1574.6654673749995</v>
      </c>
      <c r="P15" s="20">
        <f t="shared" si="1"/>
        <v>1536.2522448</v>
      </c>
    </row>
    <row r="16" spans="2:19">
      <c r="B16" t="s">
        <v>14</v>
      </c>
      <c r="E16" s="20">
        <f t="shared" ref="E16:P16" si="2">E8*10^6/E15</f>
        <v>188.97828938112681</v>
      </c>
      <c r="F16" s="20">
        <f t="shared" si="2"/>
        <v>225.89342353930078</v>
      </c>
      <c r="G16" s="20">
        <f t="shared" si="2"/>
        <v>261.22313146183387</v>
      </c>
      <c r="H16" s="20">
        <f t="shared" si="2"/>
        <v>293.73189708624432</v>
      </c>
      <c r="I16" s="20">
        <f t="shared" si="2"/>
        <v>318.80959227921954</v>
      </c>
      <c r="J16" s="20">
        <f t="shared" si="2"/>
        <v>341.65508883419255</v>
      </c>
      <c r="K16" s="20">
        <f t="shared" si="2"/>
        <v>363.35344234334866</v>
      </c>
      <c r="L16" s="20">
        <f t="shared" si="2"/>
        <v>386.82257895615004</v>
      </c>
      <c r="M16" s="20">
        <f t="shared" si="2"/>
        <v>413.00167086591489</v>
      </c>
      <c r="N16" s="20">
        <f t="shared" si="2"/>
        <v>436.91897474514934</v>
      </c>
      <c r="O16" s="20">
        <f t="shared" si="2"/>
        <v>466.20611274590885</v>
      </c>
      <c r="P16" s="20">
        <f t="shared" si="2"/>
        <v>492.77526265147964</v>
      </c>
    </row>
    <row r="18" spans="1:13" ht="15" customHeight="1">
      <c r="E18" s="3">
        <v>2019</v>
      </c>
      <c r="F18" s="3">
        <v>2020</v>
      </c>
      <c r="G18" s="3">
        <v>2021</v>
      </c>
      <c r="H18" s="3">
        <v>2022</v>
      </c>
      <c r="I18" s="3">
        <v>2023</v>
      </c>
      <c r="J18" s="3">
        <v>2024</v>
      </c>
      <c r="K18" s="3">
        <v>2025</v>
      </c>
    </row>
    <row r="19" spans="1:13" ht="15" customHeight="1">
      <c r="A19" s="21"/>
    </row>
    <row r="20" spans="1:13" ht="15" customHeight="1">
      <c r="A20" s="31" t="s">
        <v>15</v>
      </c>
      <c r="B20" t="s">
        <v>16</v>
      </c>
      <c r="E20">
        <f>C64</f>
        <v>250</v>
      </c>
      <c r="F20" s="20">
        <f>($K$20-$E$20)/6+E20</f>
        <v>341.66666666666669</v>
      </c>
      <c r="G20" s="20">
        <f>($K$20-$E$20)/6+F20</f>
        <v>433.33333333333337</v>
      </c>
      <c r="H20" s="20">
        <f>($K$20-$E$20)/6+G20</f>
        <v>525</v>
      </c>
      <c r="I20" s="20">
        <f>($K$20-$E$20)/6+H20</f>
        <v>616.66666666666663</v>
      </c>
      <c r="J20" s="20">
        <f>($K$20-$E$20)/6+I20</f>
        <v>708.33333333333326</v>
      </c>
      <c r="K20">
        <v>800</v>
      </c>
      <c r="M20" s="12" t="s">
        <v>42</v>
      </c>
    </row>
    <row r="21" spans="1:13" ht="15" customHeight="1">
      <c r="A21" s="31"/>
      <c r="B21" t="s">
        <v>40</v>
      </c>
      <c r="E21">
        <f t="shared" ref="E21:K21" si="3">E20*6*($C$54/7)</f>
        <v>19500</v>
      </c>
      <c r="F21">
        <f t="shared" si="3"/>
        <v>26650</v>
      </c>
      <c r="G21">
        <f t="shared" si="3"/>
        <v>33800</v>
      </c>
      <c r="H21">
        <f t="shared" si="3"/>
        <v>40950</v>
      </c>
      <c r="I21">
        <f t="shared" si="3"/>
        <v>48100</v>
      </c>
      <c r="J21">
        <f t="shared" si="3"/>
        <v>55250</v>
      </c>
      <c r="K21">
        <f t="shared" si="3"/>
        <v>62400</v>
      </c>
    </row>
    <row r="22" spans="1:13" ht="15" customHeight="1">
      <c r="A22" s="31"/>
      <c r="B22" t="s">
        <v>17</v>
      </c>
      <c r="E22">
        <v>50</v>
      </c>
      <c r="F22">
        <v>75</v>
      </c>
      <c r="G22">
        <v>100</v>
      </c>
      <c r="H22">
        <v>125</v>
      </c>
      <c r="I22">
        <v>150</v>
      </c>
      <c r="J22">
        <v>175</v>
      </c>
      <c r="K22">
        <v>200</v>
      </c>
    </row>
    <row r="23" spans="1:13" ht="15" customHeight="1">
      <c r="A23" s="31"/>
      <c r="B23" t="s">
        <v>18</v>
      </c>
      <c r="E23" s="20">
        <f t="shared" ref="E23:K23" si="4">(E3*$C$52-$C$53)*$C$51*($C$57*$C$54*$C$55-E21)*10^-6</f>
        <v>1673.0050837499998</v>
      </c>
      <c r="F23" s="20">
        <f t="shared" si="4"/>
        <v>1506.19345305</v>
      </c>
      <c r="G23" s="20">
        <f t="shared" si="4"/>
        <v>1344.7427135999999</v>
      </c>
      <c r="H23" s="20">
        <f t="shared" si="4"/>
        <v>1188.6528654000001</v>
      </c>
      <c r="I23" s="20">
        <f t="shared" si="4"/>
        <v>1037.9239084499998</v>
      </c>
      <c r="J23" s="20">
        <f t="shared" si="4"/>
        <v>892.55584275000001</v>
      </c>
      <c r="K23" s="20">
        <f t="shared" si="4"/>
        <v>752.54866830000003</v>
      </c>
      <c r="M23" s="24">
        <f>SUM(F23:K23)*4</f>
        <v>26890.469806199999</v>
      </c>
    </row>
    <row r="24" spans="1:13" ht="15" customHeight="1">
      <c r="A24" s="31"/>
      <c r="B24" s="12" t="s">
        <v>19</v>
      </c>
      <c r="E24" s="22">
        <f t="shared" ref="E24:K24" si="5">E23*$C$56*4</f>
        <v>836502.54187499988</v>
      </c>
      <c r="F24" s="22">
        <f t="shared" si="5"/>
        <v>753096.72652500006</v>
      </c>
      <c r="G24" s="22">
        <f t="shared" si="5"/>
        <v>672371.35679999995</v>
      </c>
      <c r="H24" s="22">
        <f t="shared" si="5"/>
        <v>594326.4327</v>
      </c>
      <c r="I24" s="22">
        <f t="shared" si="5"/>
        <v>518961.95422499988</v>
      </c>
      <c r="J24" s="22">
        <f t="shared" si="5"/>
        <v>446277.92137500003</v>
      </c>
      <c r="K24" s="22">
        <f t="shared" si="5"/>
        <v>376274.33415000001</v>
      </c>
      <c r="M24" s="23">
        <f>SUM(F24:K24)</f>
        <v>3361308.7257749997</v>
      </c>
    </row>
    <row r="25" spans="1:13" ht="15" customHeight="1">
      <c r="A25" s="31"/>
      <c r="B25" t="s">
        <v>20</v>
      </c>
      <c r="E25" s="23">
        <f t="shared" ref="E25:K25" si="6">E22*E24</f>
        <v>41825127.093749993</v>
      </c>
      <c r="F25" s="23">
        <f t="shared" si="6"/>
        <v>56482254.489375003</v>
      </c>
      <c r="G25" s="23">
        <f t="shared" si="6"/>
        <v>67237135.679999992</v>
      </c>
      <c r="H25" s="23">
        <f t="shared" si="6"/>
        <v>74290804.087500006</v>
      </c>
      <c r="I25" s="23">
        <f t="shared" si="6"/>
        <v>77844293.133749977</v>
      </c>
      <c r="J25" s="23">
        <f t="shared" si="6"/>
        <v>78098636.240625009</v>
      </c>
      <c r="K25" s="23">
        <f t="shared" si="6"/>
        <v>75254866.829999998</v>
      </c>
      <c r="M25" s="23">
        <f>SUM(F25:K25)</f>
        <v>429207990.46125001</v>
      </c>
    </row>
    <row r="26" spans="1:13" ht="15" customHeight="1">
      <c r="A26" s="31"/>
      <c r="B26" t="s">
        <v>21</v>
      </c>
      <c r="E26" s="24">
        <f t="shared" ref="E26:K26" si="7">E22*E23*4</f>
        <v>334601.01674999995</v>
      </c>
      <c r="F26" s="24">
        <f t="shared" si="7"/>
        <v>451858.03591500001</v>
      </c>
      <c r="G26" s="24">
        <f t="shared" si="7"/>
        <v>537897.08543999994</v>
      </c>
      <c r="H26" s="24">
        <f t="shared" si="7"/>
        <v>594326.4327</v>
      </c>
      <c r="I26" s="24">
        <f t="shared" si="7"/>
        <v>622754.34506999981</v>
      </c>
      <c r="J26" s="24">
        <f t="shared" si="7"/>
        <v>624789.08992499998</v>
      </c>
      <c r="K26" s="24">
        <f t="shared" si="7"/>
        <v>602038.93463999999</v>
      </c>
      <c r="M26" t="s">
        <v>22</v>
      </c>
    </row>
    <row r="27" spans="1:13" ht="15" customHeight="1">
      <c r="A27" s="31"/>
      <c r="B27" t="s">
        <v>23</v>
      </c>
      <c r="E27" s="25">
        <f t="shared" ref="E27:K27" si="8">E26/(E6*-1000000)</f>
        <v>2.2597779551321005E-2</v>
      </c>
      <c r="F27" s="25">
        <f t="shared" si="8"/>
        <v>2.6040555604119733E-2</v>
      </c>
      <c r="G27" s="25">
        <f t="shared" si="8"/>
        <v>2.7353605823189117E-2</v>
      </c>
      <c r="H27" s="25">
        <f t="shared" si="8"/>
        <v>2.7438295752851127E-2</v>
      </c>
      <c r="I27" s="25">
        <f t="shared" si="8"/>
        <v>2.7052870265908743E-2</v>
      </c>
      <c r="J27" s="25">
        <f t="shared" si="8"/>
        <v>2.5877062816624673E-2</v>
      </c>
      <c r="K27" s="25">
        <f t="shared" si="8"/>
        <v>2.3966883527813346E-2</v>
      </c>
      <c r="M27" s="26">
        <f>AVERAGE(F27:K27)</f>
        <v>2.6288212298417792E-2</v>
      </c>
    </row>
    <row r="30" spans="1:13">
      <c r="A30" s="31" t="s">
        <v>38</v>
      </c>
      <c r="B30" t="s">
        <v>24</v>
      </c>
      <c r="E30" s="27">
        <f t="shared" ref="E30:K30" si="9">(E12+E13)/$C$51</f>
        <v>1.4263744010127097</v>
      </c>
      <c r="F30" s="27">
        <f t="shared" si="9"/>
        <v>2.5174408047322943</v>
      </c>
      <c r="G30" s="27">
        <f t="shared" si="9"/>
        <v>4.0624047338608298</v>
      </c>
      <c r="H30" s="27">
        <f t="shared" si="9"/>
        <v>6.4309383229599097</v>
      </c>
      <c r="I30" s="27">
        <f t="shared" si="9"/>
        <v>9.6469479635852906</v>
      </c>
      <c r="J30" s="27">
        <f t="shared" si="9"/>
        <v>13.516657552659137</v>
      </c>
      <c r="K30" s="27">
        <f t="shared" si="9"/>
        <v>18.001092499505617</v>
      </c>
      <c r="M30" s="27"/>
    </row>
    <row r="31" spans="1:13">
      <c r="A31" s="31"/>
      <c r="B31" t="s">
        <v>17</v>
      </c>
      <c r="E31">
        <v>50</v>
      </c>
      <c r="F31">
        <v>70</v>
      </c>
      <c r="G31">
        <v>90</v>
      </c>
      <c r="H31">
        <v>110</v>
      </c>
      <c r="I31">
        <v>130</v>
      </c>
      <c r="J31">
        <v>150</v>
      </c>
      <c r="K31">
        <v>170</v>
      </c>
    </row>
    <row r="32" spans="1:13">
      <c r="A32" s="31"/>
      <c r="B32" t="s">
        <v>25</v>
      </c>
      <c r="E32" s="24">
        <f>E30*10^6/(E31*4)</f>
        <v>7131.8720050635493</v>
      </c>
      <c r="F32" s="24">
        <f t="shared" ref="F32:K32" si="10">F30*10^6/(F31*4)</f>
        <v>8990.8600169010515</v>
      </c>
      <c r="G32" s="24">
        <f t="shared" si="10"/>
        <v>11284.457594057862</v>
      </c>
      <c r="H32" s="24">
        <f t="shared" si="10"/>
        <v>14615.768915817978</v>
      </c>
      <c r="I32" s="24">
        <f t="shared" si="10"/>
        <v>18551.823006894789</v>
      </c>
      <c r="J32" s="24">
        <f t="shared" si="10"/>
        <v>22527.762587765228</v>
      </c>
      <c r="K32" s="24">
        <f t="shared" si="10"/>
        <v>26472.194852214143</v>
      </c>
      <c r="M32" s="12" t="s">
        <v>42</v>
      </c>
    </row>
    <row r="33" spans="1:13">
      <c r="A33" s="31"/>
      <c r="B33" t="s">
        <v>18</v>
      </c>
      <c r="E33" s="20">
        <f t="shared" ref="E33:K33" si="11">(E3*$C$52-$C$53)*$C$51*($C$57*$C$54*$C$55-E32)*10^-6</f>
        <v>1909.4411755732024</v>
      </c>
      <c r="F33" s="20">
        <f t="shared" si="11"/>
        <v>1837.1553153927464</v>
      </c>
      <c r="G33" s="20">
        <f t="shared" si="11"/>
        <v>1758.2808964171777</v>
      </c>
      <c r="H33" s="20">
        <f t="shared" si="11"/>
        <v>1662.4557176434946</v>
      </c>
      <c r="I33" s="20">
        <f t="shared" si="11"/>
        <v>1558.4745118897465</v>
      </c>
      <c r="J33" s="20">
        <f t="shared" si="11"/>
        <v>1456.7567504914284</v>
      </c>
      <c r="K33" s="20">
        <f t="shared" si="11"/>
        <v>1358.5514905814268</v>
      </c>
      <c r="M33" s="24">
        <f>SUM(F33:K33)*4</f>
        <v>38526.69872966408</v>
      </c>
    </row>
    <row r="34" spans="1:13">
      <c r="A34" s="31"/>
      <c r="B34" s="12" t="s">
        <v>19</v>
      </c>
      <c r="E34" s="22">
        <f t="shared" ref="E34:K34" si="12">E33*$C$56*4</f>
        <v>954720.58778660116</v>
      </c>
      <c r="F34" s="22">
        <f t="shared" si="12"/>
        <v>918577.65769637318</v>
      </c>
      <c r="G34" s="22">
        <f t="shared" si="12"/>
        <v>879140.44820858887</v>
      </c>
      <c r="H34" s="22">
        <f t="shared" si="12"/>
        <v>831227.85882174736</v>
      </c>
      <c r="I34" s="22">
        <f t="shared" si="12"/>
        <v>779237.25594487321</v>
      </c>
      <c r="J34" s="22">
        <f t="shared" si="12"/>
        <v>728378.37524571421</v>
      </c>
      <c r="K34" s="22">
        <f t="shared" si="12"/>
        <v>679275.74529071338</v>
      </c>
      <c r="M34" s="23">
        <f>SUM(F34:K34)</f>
        <v>4815837.34120801</v>
      </c>
    </row>
    <row r="35" spans="1:13">
      <c r="A35" s="31"/>
      <c r="B35" t="s">
        <v>20</v>
      </c>
      <c r="E35" s="23">
        <f t="shared" ref="E35:K35" si="13">E31*E34</f>
        <v>47736029.389330059</v>
      </c>
      <c r="F35" s="23">
        <f t="shared" si="13"/>
        <v>64300436.038746126</v>
      </c>
      <c r="G35" s="23">
        <f t="shared" si="13"/>
        <v>79122640.338772997</v>
      </c>
      <c r="H35" s="23">
        <f t="shared" si="13"/>
        <v>91435064.470392212</v>
      </c>
      <c r="I35" s="23">
        <f t="shared" si="13"/>
        <v>101300843.27283351</v>
      </c>
      <c r="J35" s="23">
        <f t="shared" si="13"/>
        <v>109256756.28685713</v>
      </c>
      <c r="K35" s="23">
        <f t="shared" si="13"/>
        <v>115476876.69942127</v>
      </c>
      <c r="M35" s="23">
        <f>SUM(F35:K35)</f>
        <v>560892617.10702324</v>
      </c>
    </row>
    <row r="36" spans="1:13">
      <c r="A36" s="31"/>
      <c r="B36" t="s">
        <v>21</v>
      </c>
      <c r="E36" s="24">
        <f t="shared" ref="E36:K36" si="14">E31*E33*4</f>
        <v>381888.2351146405</v>
      </c>
      <c r="F36" s="24">
        <f t="shared" si="14"/>
        <v>514403.48830996896</v>
      </c>
      <c r="G36" s="24">
        <f t="shared" si="14"/>
        <v>632981.12271018396</v>
      </c>
      <c r="H36" s="24">
        <f t="shared" si="14"/>
        <v>731480.51576313761</v>
      </c>
      <c r="I36" s="24">
        <f t="shared" si="14"/>
        <v>810406.74618266814</v>
      </c>
      <c r="J36" s="24">
        <f t="shared" si="14"/>
        <v>874054.05029485701</v>
      </c>
      <c r="K36" s="24">
        <f t="shared" si="14"/>
        <v>923815.01359537023</v>
      </c>
      <c r="M36" t="s">
        <v>22</v>
      </c>
    </row>
    <row r="37" spans="1:13">
      <c r="A37" s="31"/>
      <c r="B37" t="s">
        <v>23</v>
      </c>
      <c r="E37" s="25">
        <f>E36/(E6*-1000000)</f>
        <v>2.5791392489436276E-2</v>
      </c>
      <c r="F37" s="25">
        <f t="shared" ref="F37:K37" si="15">F36/(F6*-1000000)</f>
        <v>2.9645046841235621E-2</v>
      </c>
      <c r="G37" s="25">
        <f t="shared" si="15"/>
        <v>3.2188901172370096E-2</v>
      </c>
      <c r="H37" s="25">
        <f t="shared" si="15"/>
        <v>3.3770294613647348E-2</v>
      </c>
      <c r="I37" s="25">
        <f t="shared" si="15"/>
        <v>3.5204617584213949E-2</v>
      </c>
      <c r="J37" s="25">
        <f t="shared" si="15"/>
        <v>3.6200938731693139E-2</v>
      </c>
      <c r="K37" s="25">
        <f t="shared" si="15"/>
        <v>3.6776636124580764E-2</v>
      </c>
      <c r="M37" s="26">
        <f>AVERAGE(F37:K37)</f>
        <v>3.3964405844623485E-2</v>
      </c>
    </row>
    <row r="38" spans="1:13" ht="21">
      <c r="A38" s="29"/>
      <c r="E38" s="28"/>
      <c r="F38" s="28"/>
      <c r="G38" s="28"/>
      <c r="H38" s="28"/>
      <c r="I38" s="28"/>
      <c r="J38" s="28"/>
      <c r="K38" s="28"/>
    </row>
    <row r="40" spans="1:13">
      <c r="A40" s="32" t="s">
        <v>39</v>
      </c>
      <c r="B40" t="s">
        <v>24</v>
      </c>
      <c r="E40" s="5">
        <f>(E41*4*E42)/1000000</f>
        <v>1.82</v>
      </c>
      <c r="F40" s="5">
        <f t="shared" ref="F40:K40" si="16">(F41*4*F42)/1000000</f>
        <v>4.4968000000000004</v>
      </c>
      <c r="G40" s="5">
        <f t="shared" si="16"/>
        <v>8.3514666666666653</v>
      </c>
      <c r="H40" s="5">
        <f t="shared" si="16"/>
        <v>13.383999999999999</v>
      </c>
      <c r="I40" s="5">
        <f t="shared" si="16"/>
        <v>19.594399999999997</v>
      </c>
      <c r="J40" s="5">
        <f t="shared" si="16"/>
        <v>26.982666666666663</v>
      </c>
      <c r="K40" s="5">
        <f t="shared" si="16"/>
        <v>35.5488</v>
      </c>
    </row>
    <row r="41" spans="1:13">
      <c r="A41" s="33"/>
      <c r="B41" t="s">
        <v>40</v>
      </c>
      <c r="E41" s="20">
        <v>9100</v>
      </c>
      <c r="F41" s="20">
        <f>($K$41-$E$41)/6+E41</f>
        <v>14989.333333333332</v>
      </c>
      <c r="G41" s="20">
        <f t="shared" ref="G41:J41" si="17">($K$41-$E$41)/6+F41</f>
        <v>20878.666666666664</v>
      </c>
      <c r="H41" s="20">
        <f t="shared" si="17"/>
        <v>26767.999999999996</v>
      </c>
      <c r="I41" s="20">
        <f t="shared" si="17"/>
        <v>32657.333333333328</v>
      </c>
      <c r="J41" s="20">
        <f t="shared" si="17"/>
        <v>38546.666666666664</v>
      </c>
      <c r="K41" s="20">
        <f>(62400+26472)/2</f>
        <v>44436</v>
      </c>
    </row>
    <row r="42" spans="1:13">
      <c r="A42" s="33"/>
      <c r="B42" t="s">
        <v>17</v>
      </c>
      <c r="E42">
        <v>50</v>
      </c>
      <c r="F42">
        <v>75</v>
      </c>
      <c r="G42">
        <v>100</v>
      </c>
      <c r="H42">
        <v>125</v>
      </c>
      <c r="I42">
        <v>150</v>
      </c>
      <c r="J42">
        <v>175</v>
      </c>
      <c r="K42">
        <v>200</v>
      </c>
      <c r="M42" s="12" t="s">
        <v>42</v>
      </c>
    </row>
    <row r="43" spans="1:13">
      <c r="A43" s="33"/>
      <c r="B43" t="s">
        <v>18</v>
      </c>
      <c r="E43" s="20">
        <f t="shared" ref="E43:K43" si="18">(E3*$C$52-$C$53)*$C$51*($C$69*$C$54*$C$55-E41)*10^-6</f>
        <v>848.92830749999996</v>
      </c>
      <c r="F43" s="20">
        <f t="shared" si="18"/>
        <v>721.90433210000026</v>
      </c>
      <c r="G43" s="20">
        <f t="shared" si="18"/>
        <v>599.29603159999999</v>
      </c>
      <c r="H43" s="20">
        <f t="shared" si="18"/>
        <v>481.10340600000012</v>
      </c>
      <c r="I43" s="20">
        <f t="shared" si="18"/>
        <v>367.32645530000002</v>
      </c>
      <c r="J43" s="20">
        <f t="shared" si="18"/>
        <v>257.96517950000003</v>
      </c>
      <c r="K43" s="20">
        <f t="shared" si="18"/>
        <v>153.01957860000002</v>
      </c>
    </row>
    <row r="44" spans="1:13">
      <c r="A44" s="33"/>
      <c r="B44" s="12" t="s">
        <v>19</v>
      </c>
      <c r="E44" s="22">
        <f t="shared" ref="E44:K44" si="19">E43*$C$56*4</f>
        <v>424464.15375</v>
      </c>
      <c r="F44" s="22">
        <f t="shared" si="19"/>
        <v>360952.16605000012</v>
      </c>
      <c r="G44" s="22">
        <f t="shared" si="19"/>
        <v>299648.01579999999</v>
      </c>
      <c r="H44" s="22">
        <f t="shared" si="19"/>
        <v>240551.70300000007</v>
      </c>
      <c r="I44" s="22">
        <f t="shared" si="19"/>
        <v>183663.22765000002</v>
      </c>
      <c r="J44" s="22">
        <f t="shared" si="19"/>
        <v>128982.58975000001</v>
      </c>
      <c r="K44" s="22">
        <f t="shared" si="19"/>
        <v>76509.789300000004</v>
      </c>
      <c r="M44" s="23">
        <f>SUM(F44:K44)</f>
        <v>1290307.4915500004</v>
      </c>
    </row>
    <row r="45" spans="1:13">
      <c r="A45" s="33"/>
      <c r="B45" t="s">
        <v>20</v>
      </c>
      <c r="E45" s="23">
        <f t="shared" ref="E45:K45" si="20">E42*E44</f>
        <v>21223207.6875</v>
      </c>
      <c r="F45" s="23">
        <f t="shared" si="20"/>
        <v>27071412.453750007</v>
      </c>
      <c r="G45" s="23">
        <f t="shared" si="20"/>
        <v>29964801.579999998</v>
      </c>
      <c r="H45" s="23">
        <f t="shared" si="20"/>
        <v>30068962.875000007</v>
      </c>
      <c r="I45" s="23">
        <f t="shared" si="20"/>
        <v>27549484.147500001</v>
      </c>
      <c r="J45" s="23">
        <f t="shared" si="20"/>
        <v>22571953.206250001</v>
      </c>
      <c r="K45" s="23">
        <f t="shared" si="20"/>
        <v>15301957.860000001</v>
      </c>
      <c r="M45" s="23">
        <f>SUM(F45:K45)</f>
        <v>152528572.12250003</v>
      </c>
    </row>
    <row r="46" spans="1:13">
      <c r="A46" s="33"/>
      <c r="B46" t="s">
        <v>21</v>
      </c>
      <c r="E46" s="24">
        <f t="shared" ref="E46:K46" si="21">E42*E43*4</f>
        <v>169785.66149999999</v>
      </c>
      <c r="F46" s="24">
        <f t="shared" si="21"/>
        <v>216571.29963000008</v>
      </c>
      <c r="G46" s="24">
        <f t="shared" si="21"/>
        <v>239718.41264</v>
      </c>
      <c r="H46" s="24">
        <f t="shared" si="21"/>
        <v>240551.70300000007</v>
      </c>
      <c r="I46" s="24">
        <f t="shared" si="21"/>
        <v>220395.87318000002</v>
      </c>
      <c r="J46" s="24">
        <f t="shared" si="21"/>
        <v>180575.62565000003</v>
      </c>
      <c r="K46" s="24">
        <f t="shared" si="21"/>
        <v>122415.66288000002</v>
      </c>
      <c r="M46" t="s">
        <v>22</v>
      </c>
    </row>
    <row r="47" spans="1:13">
      <c r="A47" s="33"/>
      <c r="B47" t="s">
        <v>23</v>
      </c>
      <c r="E47" s="25">
        <f>E46/(E6*-1000000)</f>
        <v>1.1466728304710717E-2</v>
      </c>
      <c r="F47" s="25">
        <f t="shared" ref="F47:K47" si="22">F46/(F6*-1000000)</f>
        <v>1.2480992971279982E-2</v>
      </c>
      <c r="G47" s="25">
        <f t="shared" si="22"/>
        <v>1.2190367163918345E-2</v>
      </c>
      <c r="H47" s="25">
        <f t="shared" si="22"/>
        <v>1.1105561535907114E-2</v>
      </c>
      <c r="I47" s="25">
        <f t="shared" si="22"/>
        <v>9.5741459075809887E-3</v>
      </c>
      <c r="J47" s="25">
        <f t="shared" si="22"/>
        <v>7.4789507106426496E-3</v>
      </c>
      <c r="K47" s="25">
        <f t="shared" si="22"/>
        <v>4.8733092918307941E-3</v>
      </c>
      <c r="M47" s="26">
        <f>AVERAGE(F47:K47)</f>
        <v>9.6172212635266454E-3</v>
      </c>
    </row>
    <row r="49" spans="2:4">
      <c r="B49" s="12" t="s">
        <v>43</v>
      </c>
    </row>
    <row r="51" spans="2:4">
      <c r="B51" t="s">
        <v>26</v>
      </c>
      <c r="C51">
        <v>120</v>
      </c>
      <c r="D51" t="s">
        <v>27</v>
      </c>
    </row>
    <row r="52" spans="2:4">
      <c r="B52" t="s">
        <v>30</v>
      </c>
      <c r="C52">
        <v>2.5</v>
      </c>
    </row>
    <row r="53" spans="2:4">
      <c r="B53" t="s">
        <v>31</v>
      </c>
      <c r="C53">
        <v>75</v>
      </c>
    </row>
    <row r="54" spans="2:4">
      <c r="B54" t="s">
        <v>28</v>
      </c>
      <c r="C54">
        <v>91</v>
      </c>
    </row>
    <row r="55" spans="2:4">
      <c r="B55" t="s">
        <v>29</v>
      </c>
      <c r="C55">
        <v>0.98</v>
      </c>
    </row>
    <row r="56" spans="2:4">
      <c r="B56" t="s">
        <v>32</v>
      </c>
      <c r="C56">
        <v>125</v>
      </c>
    </row>
    <row r="57" spans="2:4">
      <c r="B57" t="s">
        <v>44</v>
      </c>
      <c r="C57">
        <v>1200</v>
      </c>
    </row>
    <row r="59" spans="2:4">
      <c r="B59" s="12" t="s">
        <v>33</v>
      </c>
    </row>
    <row r="61" spans="2:4">
      <c r="B61" t="s">
        <v>34</v>
      </c>
      <c r="C61" s="24">
        <v>50000000</v>
      </c>
    </row>
    <row r="62" spans="2:4">
      <c r="B62" t="s">
        <v>35</v>
      </c>
      <c r="C62">
        <v>200</v>
      </c>
    </row>
    <row r="63" spans="2:4">
      <c r="B63" t="s">
        <v>45</v>
      </c>
      <c r="C63" s="30">
        <f>(C61/C62)/(52*6)</f>
        <v>801.28205128205127</v>
      </c>
    </row>
    <row r="64" spans="2:4">
      <c r="B64" t="s">
        <v>36</v>
      </c>
      <c r="C64">
        <v>250</v>
      </c>
    </row>
    <row r="65" spans="2:3">
      <c r="B65" t="s">
        <v>37</v>
      </c>
      <c r="C65">
        <v>800</v>
      </c>
    </row>
    <row r="67" spans="2:3">
      <c r="B67" s="12" t="s">
        <v>41</v>
      </c>
    </row>
    <row r="69" spans="2:3">
      <c r="B69" t="s">
        <v>46</v>
      </c>
      <c r="C69">
        <v>600</v>
      </c>
    </row>
  </sheetData>
  <mergeCells count="3">
    <mergeCell ref="A20:A27"/>
    <mergeCell ref="A30:A37"/>
    <mergeCell ref="A40:A47"/>
  </mergeCells>
  <pageMargins left="0.7" right="0.7" top="0.75" bottom="0.75" header="0.3" footer="0.3"/>
  <pageSetup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DC FC Capacity Effect</vt:lpstr>
      <vt:lpstr>Hydrogen Capacity Effect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2018-07-04T20:24:57Z</dcterms:created>
  <dcterms:modified xsi:type="dcterms:W3CDTF">2018-07-05T09:38:18Z</dcterms:modified>
</cp:coreProperties>
</file>