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1721"/>
  <workbookPr showInkAnnotation="0" autoCompressPictures="0"/>
  <bookViews>
    <workbookView xWindow="4780" yWindow="0" windowWidth="26220" windowHeight="2012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G24" i="1" l="1"/>
  <c r="G16" i="1"/>
  <c r="G17" i="1"/>
  <c r="G18" i="1"/>
  <c r="G19" i="1"/>
  <c r="G20" i="1"/>
  <c r="G15" i="1"/>
  <c r="G5" i="1"/>
  <c r="G6" i="1"/>
  <c r="G7" i="1"/>
  <c r="G8" i="1"/>
  <c r="G9" i="1"/>
  <c r="G4" i="1"/>
  <c r="C4" i="1"/>
  <c r="Q10" i="1"/>
  <c r="C5" i="1"/>
  <c r="Q11" i="1"/>
  <c r="C6" i="1"/>
  <c r="Q12" i="1"/>
  <c r="C7" i="1"/>
  <c r="Q13" i="1"/>
  <c r="C8" i="1"/>
  <c r="Q14" i="1"/>
  <c r="C9" i="1"/>
  <c r="G11" i="1"/>
  <c r="C15" i="1"/>
  <c r="C16" i="1"/>
  <c r="C17" i="1"/>
  <c r="C18" i="1"/>
  <c r="C19" i="1"/>
  <c r="C20" i="1"/>
  <c r="G22" i="1"/>
  <c r="E15" i="1"/>
  <c r="F15" i="1"/>
  <c r="E16" i="1"/>
  <c r="F16" i="1"/>
  <c r="E17" i="1"/>
  <c r="F17" i="1"/>
  <c r="E18" i="1"/>
  <c r="F18" i="1"/>
  <c r="E19" i="1"/>
  <c r="F19" i="1"/>
  <c r="E20" i="1"/>
  <c r="F20" i="1"/>
  <c r="E5" i="1"/>
  <c r="E6" i="1"/>
  <c r="E7" i="1"/>
  <c r="E8" i="1"/>
  <c r="E9" i="1"/>
  <c r="E4" i="1"/>
  <c r="F4" i="1"/>
  <c r="F5" i="1"/>
  <c r="F6" i="1"/>
  <c r="F7" i="1"/>
  <c r="F8" i="1"/>
  <c r="F9" i="1"/>
</calcChain>
</file>

<file path=xl/sharedStrings.xml><?xml version="1.0" encoding="utf-8"?>
<sst xmlns="http://schemas.openxmlformats.org/spreadsheetml/2006/main" count="37" uniqueCount="28">
  <si>
    <t>Year</t>
  </si>
  <si>
    <t>Multiplier</t>
  </si>
  <si>
    <t>% Fleet Compliance</t>
  </si>
  <si>
    <t>Current Scenario</t>
  </si>
  <si>
    <t>Undercompliance Scenario</t>
  </si>
  <si>
    <t>ARB proposes that automakers can comply with the 3 mg/mi standard in year 2021 by weighting the percentage of vehicles sold in each year using a multiplier and choosing a sales mix in each year that produces a cumulative sales-weighted sum of 490. This value is what you get when an automaker adopts the current proposed phase-in schedule</t>
  </si>
  <si>
    <t>mg/mi</t>
  </si>
  <si>
    <t>Low emission PFI</t>
  </si>
  <si>
    <t>High emission GDI</t>
  </si>
  <si>
    <t>2007 Spectra PFI on FTP Composite</t>
  </si>
  <si>
    <t>2009 GMC Acadia GDI on FTP Composite</t>
  </si>
  <si>
    <t>See LEV III Appendix P page 146 Table 3</t>
  </si>
  <si>
    <t>%  Non Compliant</t>
  </si>
  <si>
    <t>Assumptions</t>
  </si>
  <si>
    <t>Fleet size</t>
  </si>
  <si>
    <t>Points</t>
  </si>
  <si>
    <t>Cumulative Points</t>
  </si>
  <si>
    <t>Annual Fleet Growth</t>
  </si>
  <si>
    <t>Total Emissions</t>
  </si>
  <si>
    <t>An automaker could take advantage of this alternative compliance approach by introducing zero emission control technology until 2021 so long as up to 22 percent of vehicle sales consist of current generation low emission PFI vehicles. This results in higher emissions and a potential weakening of the standard.</t>
  </si>
  <si>
    <t>current standard</t>
  </si>
  <si>
    <t>2021 standard</t>
  </si>
  <si>
    <t>Miles</t>
  </si>
  <si>
    <t>Average VMT</t>
  </si>
  <si>
    <t>Years</t>
  </si>
  <si>
    <t>Average lifetime</t>
  </si>
  <si>
    <t xml:space="preserve"> Emissions (Mt)</t>
  </si>
  <si>
    <t>% weakening of standard</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</si>
</sst>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i/>
      <sz val="12"/>
      <color theme="1"/>
      <name val="Calibri"/>
      <scheme val="minor"/>
    </font>
    <font>
      <b/>
      <i/>
      <sz val="12"/>
      <color theme="1"/>
      <name val="Calibri"/>
      <scheme val="minor"/>
    </font>
  </fonts>
  <fills count="2">
    <fill>
      <patternFill patternType="none"/>
    </fill>
    <fill>
      <patternFill patternType="gray125"/>
    </fill>
  </fills>
  <borders count="1">
    <border>
      <left/>
      <right/>
      <top/>
      <bottom/>
      <diagonal/>
    </border>
  </borders>
  <cellStyleXfs count="2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7">
    <xf numFmtId="0" fontId="0" fillId="0" borderId="0" xfId="0"/>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horizontal="left" vertical="top" wrapText="1"/>
    </xf>
    <xf numFmtId="1" fontId="0" fillId="0" borderId="0" xfId="0" applyNumberFormat="1"/>
    <xf numFmtId="1" fontId="0" fillId="0" borderId="0" xfId="0" applyNumberFormat="1" applyAlignment="1">
      <alignment horizontal="center"/>
    </xf>
    <xf numFmtId="9" fontId="0" fillId="0" borderId="0" xfId="9" applyFont="1"/>
    <xf numFmtId="0" fontId="5" fillId="0" borderId="0" xfId="0" applyFont="1" applyAlignment="1">
      <alignment horizontal="right"/>
    </xf>
    <xf numFmtId="1" fontId="6" fillId="0" borderId="0" xfId="0" applyNumberFormat="1" applyFont="1" applyAlignment="1">
      <alignment horizontal="center"/>
    </xf>
    <xf numFmtId="1" fontId="2" fillId="0" borderId="0" xfId="0" applyNumberFormat="1" applyFont="1" applyAlignment="1">
      <alignment horizontal="center"/>
    </xf>
    <xf numFmtId="0" fontId="5" fillId="0" borderId="0" xfId="0" applyFont="1"/>
    <xf numFmtId="0" fontId="0" fillId="0" borderId="0" xfId="0" applyAlignment="1">
      <alignment horizontal="left" vertical="top" wrapText="1"/>
    </xf>
    <xf numFmtId="3" fontId="0" fillId="0" borderId="0" xfId="0" applyNumberFormat="1"/>
    <xf numFmtId="9" fontId="0" fillId="0" borderId="0" xfId="9" applyFont="1" applyAlignment="1">
      <alignment horizontal="center"/>
    </xf>
    <xf numFmtId="0" fontId="5" fillId="0" borderId="0" xfId="0" applyFont="1" applyAlignment="1">
      <alignment horizontal="right"/>
    </xf>
    <xf numFmtId="0" fontId="0" fillId="0" borderId="0" xfId="0" applyAlignment="1">
      <alignment vertical="top" wrapText="1"/>
    </xf>
  </cellXfs>
  <cellStyles count="28">
    <cellStyle name="Followed Hyperlink" xfId="2" builtinId="9" hidden="1"/>
    <cellStyle name="Followed Hyperlink" xfId="4" builtinId="9" hidden="1"/>
    <cellStyle name="Followed Hyperlink" xfId="6" builtinId="9" hidden="1"/>
    <cellStyle name="Followed Hyperlink" xfId="8"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Hyperlink" xfId="1" builtinId="8" hidden="1"/>
    <cellStyle name="Hyperlink" xfId="3" builtinId="8" hidden="1"/>
    <cellStyle name="Hyperlink" xfId="5" builtinId="8" hidden="1"/>
    <cellStyle name="Hyperlink" xfId="7"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Normal" xfId="0" builtinId="0"/>
    <cellStyle name="Percent" xfId="9" builtinId="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tabSelected="1" workbookViewId="0">
      <selection activeCell="G20" sqref="G20"/>
    </sheetView>
  </sheetViews>
  <sheetFormatPr baseColWidth="10" defaultRowHeight="15" x14ac:dyDescent="0"/>
  <cols>
    <col min="2" max="2" width="17.33203125" bestFit="1" customWidth="1"/>
    <col min="3" max="3" width="19.83203125" bestFit="1" customWidth="1"/>
    <col min="4" max="4" width="9.1640625" bestFit="1" customWidth="1"/>
    <col min="5" max="5" width="13.6640625" bestFit="1" customWidth="1"/>
    <col min="6" max="6" width="15" bestFit="1" customWidth="1"/>
    <col min="7" max="7" width="18.83203125" bestFit="1" customWidth="1"/>
    <col min="9" max="9" width="16.5" customWidth="1"/>
    <col min="16" max="16" width="16" bestFit="1" customWidth="1"/>
  </cols>
  <sheetData>
    <row r="1" spans="1:18">
      <c r="J1" s="5"/>
    </row>
    <row r="2" spans="1:18">
      <c r="A2" s="3" t="s">
        <v>3</v>
      </c>
    </row>
    <row r="3" spans="1:18">
      <c r="A3" s="1" t="s">
        <v>0</v>
      </c>
      <c r="B3" s="1" t="s">
        <v>2</v>
      </c>
      <c r="C3" s="1" t="s">
        <v>12</v>
      </c>
      <c r="D3" s="1" t="s">
        <v>1</v>
      </c>
      <c r="E3" s="1" t="s">
        <v>15</v>
      </c>
      <c r="F3" s="1" t="s">
        <v>16</v>
      </c>
      <c r="G3" s="1" t="s">
        <v>26</v>
      </c>
      <c r="I3" s="12" t="s">
        <v>5</v>
      </c>
      <c r="J3" s="12"/>
      <c r="K3" s="12"/>
      <c r="L3" s="12"/>
      <c r="M3" s="12"/>
      <c r="N3" s="12"/>
      <c r="P3" t="s">
        <v>13</v>
      </c>
    </row>
    <row r="4" spans="1:18">
      <c r="A4" s="1">
        <v>2016</v>
      </c>
      <c r="B4" s="1">
        <v>0</v>
      </c>
      <c r="C4" s="1">
        <f>100-B4</f>
        <v>100</v>
      </c>
      <c r="D4" s="1">
        <v>5</v>
      </c>
      <c r="E4" s="1">
        <f>B4*D4</f>
        <v>0</v>
      </c>
      <c r="F4" s="1">
        <f>E4</f>
        <v>0</v>
      </c>
      <c r="G4" s="6">
        <f>SUM(B4*Q9*$Q$5*$Q$21*$Q$24,C4*Q9*$Q$6*$Q$21*$Q$24)/1000000000</f>
        <v>9600</v>
      </c>
      <c r="I4" s="12"/>
      <c r="J4" s="12"/>
      <c r="K4" s="12"/>
      <c r="L4" s="12"/>
      <c r="M4" s="12"/>
      <c r="N4" s="12"/>
      <c r="Q4" t="s">
        <v>6</v>
      </c>
      <c r="R4" t="s">
        <v>11</v>
      </c>
    </row>
    <row r="5" spans="1:18">
      <c r="A5" s="1">
        <v>2017</v>
      </c>
      <c r="B5" s="1">
        <v>10</v>
      </c>
      <c r="C5" s="1">
        <f t="shared" ref="C5:C9" si="0">100-B5</f>
        <v>90</v>
      </c>
      <c r="D5" s="1">
        <v>5</v>
      </c>
      <c r="E5" s="1">
        <f t="shared" ref="E5:E9" si="1">B5*D5</f>
        <v>50</v>
      </c>
      <c r="F5" s="1">
        <f>F4+E5</f>
        <v>50</v>
      </c>
      <c r="G5" s="6">
        <f t="shared" ref="G5:G9" si="2">SUM(B5*Q10*$Q$5*$Q$21*$Q$24,C5*Q10*$Q$6*$Q$21*$Q$24)/1000000000</f>
        <v>9302.4</v>
      </c>
      <c r="I5" s="12"/>
      <c r="J5" s="12"/>
      <c r="K5" s="12"/>
      <c r="L5" s="12"/>
      <c r="M5" s="12"/>
      <c r="N5" s="12"/>
      <c r="P5" t="s">
        <v>7</v>
      </c>
      <c r="Q5" s="5">
        <v>4</v>
      </c>
      <c r="R5" t="s">
        <v>9</v>
      </c>
    </row>
    <row r="6" spans="1:18">
      <c r="A6" s="1">
        <v>2018</v>
      </c>
      <c r="B6" s="1">
        <v>20</v>
      </c>
      <c r="C6" s="1">
        <f t="shared" si="0"/>
        <v>80</v>
      </c>
      <c r="D6" s="1">
        <v>4</v>
      </c>
      <c r="E6" s="1">
        <f t="shared" si="1"/>
        <v>80</v>
      </c>
      <c r="F6" s="1">
        <f t="shared" ref="F6:F9" si="3">F5+E6</f>
        <v>130</v>
      </c>
      <c r="G6" s="6">
        <f t="shared" si="2"/>
        <v>8989.0560000000005</v>
      </c>
      <c r="I6" s="12"/>
      <c r="J6" s="12"/>
      <c r="K6" s="12"/>
      <c r="L6" s="12"/>
      <c r="M6" s="12"/>
      <c r="N6" s="12"/>
      <c r="P6" t="s">
        <v>8</v>
      </c>
      <c r="Q6" s="5">
        <v>8</v>
      </c>
      <c r="R6" t="s">
        <v>10</v>
      </c>
    </row>
    <row r="7" spans="1:18">
      <c r="A7" s="1">
        <v>2019</v>
      </c>
      <c r="B7" s="1">
        <v>40</v>
      </c>
      <c r="C7" s="1">
        <f t="shared" si="0"/>
        <v>60</v>
      </c>
      <c r="D7" s="1">
        <v>3</v>
      </c>
      <c r="E7" s="1">
        <f t="shared" si="1"/>
        <v>120</v>
      </c>
      <c r="F7" s="1">
        <f t="shared" si="3"/>
        <v>250</v>
      </c>
      <c r="G7" s="6">
        <f t="shared" si="2"/>
        <v>8150.07744</v>
      </c>
      <c r="I7" s="12"/>
      <c r="J7" s="12"/>
      <c r="K7" s="12"/>
      <c r="L7" s="12"/>
      <c r="M7" s="12"/>
      <c r="N7" s="12"/>
      <c r="Q7" s="5"/>
    </row>
    <row r="8" spans="1:18">
      <c r="A8" s="1">
        <v>2020</v>
      </c>
      <c r="B8" s="1">
        <v>70</v>
      </c>
      <c r="C8" s="1">
        <f t="shared" si="0"/>
        <v>30</v>
      </c>
      <c r="D8" s="1">
        <v>2</v>
      </c>
      <c r="E8" s="1">
        <f t="shared" si="1"/>
        <v>140</v>
      </c>
      <c r="F8" s="1">
        <f t="shared" si="3"/>
        <v>390</v>
      </c>
      <c r="G8" s="6">
        <f t="shared" si="2"/>
        <v>6754.3766783999999</v>
      </c>
      <c r="I8" s="12"/>
      <c r="J8" s="12"/>
      <c r="K8" s="12"/>
      <c r="L8" s="12"/>
      <c r="M8" s="12"/>
      <c r="N8" s="12"/>
      <c r="Q8" s="5" t="s">
        <v>14</v>
      </c>
      <c r="R8" t="s">
        <v>17</v>
      </c>
    </row>
    <row r="9" spans="1:18">
      <c r="A9" s="1">
        <v>2021</v>
      </c>
      <c r="B9" s="1">
        <v>100</v>
      </c>
      <c r="C9" s="1">
        <f t="shared" si="0"/>
        <v>0</v>
      </c>
      <c r="D9" s="1">
        <v>1</v>
      </c>
      <c r="E9" s="1">
        <f t="shared" si="1"/>
        <v>100</v>
      </c>
      <c r="F9" s="2">
        <f t="shared" si="3"/>
        <v>490</v>
      </c>
      <c r="G9" s="6">
        <f t="shared" si="2"/>
        <v>5299.5878553599996</v>
      </c>
      <c r="I9" s="12"/>
      <c r="J9" s="12"/>
      <c r="K9" s="12"/>
      <c r="L9" s="12"/>
      <c r="M9" s="12"/>
      <c r="N9" s="12"/>
      <c r="P9">
        <v>2016</v>
      </c>
      <c r="Q9" s="5">
        <v>100000</v>
      </c>
    </row>
    <row r="10" spans="1:18">
      <c r="A10" s="1"/>
      <c r="B10" s="1"/>
      <c r="C10" s="1"/>
      <c r="D10" s="1"/>
      <c r="E10" s="1"/>
      <c r="F10" s="2"/>
      <c r="G10" s="6"/>
      <c r="I10" s="4"/>
      <c r="J10" s="4"/>
      <c r="K10" s="4"/>
      <c r="L10" s="4"/>
      <c r="M10" s="4"/>
      <c r="N10" s="4"/>
      <c r="P10">
        <v>2017</v>
      </c>
      <c r="Q10" s="5">
        <f>(Q9*R10)+Q9</f>
        <v>102000</v>
      </c>
      <c r="R10" s="7">
        <v>0.02</v>
      </c>
    </row>
    <row r="11" spans="1:18">
      <c r="A11" s="1"/>
      <c r="B11" s="1"/>
      <c r="C11" s="1"/>
      <c r="D11" s="1"/>
      <c r="E11" s="1"/>
      <c r="F11" s="8" t="s">
        <v>18</v>
      </c>
      <c r="G11" s="9">
        <f>SUM(G4:G9)</f>
        <v>48095.497973760001</v>
      </c>
      <c r="I11" s="4"/>
      <c r="J11" s="4"/>
      <c r="K11" s="4"/>
      <c r="L11" s="4"/>
      <c r="M11" s="4"/>
      <c r="N11" s="4"/>
      <c r="P11">
        <v>2018</v>
      </c>
      <c r="Q11" s="5">
        <f t="shared" ref="Q11:Q14" si="4">(Q10*R11)+Q10</f>
        <v>104040</v>
      </c>
      <c r="R11" s="7">
        <v>0.02</v>
      </c>
    </row>
    <row r="12" spans="1:18">
      <c r="P12">
        <v>2019</v>
      </c>
      <c r="Q12" s="5">
        <f t="shared" si="4"/>
        <v>106120.8</v>
      </c>
      <c r="R12" s="7">
        <v>0.02</v>
      </c>
    </row>
    <row r="13" spans="1:18">
      <c r="A13" s="3" t="s">
        <v>4</v>
      </c>
      <c r="P13">
        <v>2020</v>
      </c>
      <c r="Q13" s="5">
        <f t="shared" si="4"/>
        <v>108243.216</v>
      </c>
      <c r="R13" s="7">
        <v>0.02</v>
      </c>
    </row>
    <row r="14" spans="1:18">
      <c r="A14" s="1" t="s">
        <v>0</v>
      </c>
      <c r="B14" s="1" t="s">
        <v>2</v>
      </c>
      <c r="C14" s="1" t="s">
        <v>12</v>
      </c>
      <c r="D14" s="1" t="s">
        <v>1</v>
      </c>
      <c r="E14" s="1" t="s">
        <v>15</v>
      </c>
      <c r="F14" s="1" t="s">
        <v>16</v>
      </c>
      <c r="G14" s="1" t="s">
        <v>26</v>
      </c>
      <c r="H14" s="1"/>
      <c r="I14" s="12" t="s">
        <v>19</v>
      </c>
      <c r="J14" s="12"/>
      <c r="K14" s="12"/>
      <c r="L14" s="12"/>
      <c r="M14" s="12"/>
      <c r="N14" s="12"/>
      <c r="P14">
        <v>2021</v>
      </c>
      <c r="Q14" s="5">
        <f t="shared" si="4"/>
        <v>110408.08031999999</v>
      </c>
      <c r="R14" s="7">
        <v>0.02</v>
      </c>
    </row>
    <row r="15" spans="1:18">
      <c r="A15" s="1">
        <v>2016</v>
      </c>
      <c r="B15" s="1">
        <v>20</v>
      </c>
      <c r="C15" s="1">
        <f>100-B15</f>
        <v>80</v>
      </c>
      <c r="D15" s="1">
        <v>5</v>
      </c>
      <c r="E15" s="1">
        <f>B15*D15</f>
        <v>100</v>
      </c>
      <c r="F15" s="1">
        <f>E15</f>
        <v>100</v>
      </c>
      <c r="G15" s="6">
        <f>SUM(B15*Q9*$Q$5*$Q$21*$Q$24,C15*Q9*$Q$6*$Q$21*$Q$24)/1000000000</f>
        <v>8640</v>
      </c>
      <c r="I15" s="12"/>
      <c r="J15" s="12"/>
      <c r="K15" s="12"/>
      <c r="L15" s="12"/>
      <c r="M15" s="12"/>
      <c r="N15" s="12"/>
    </row>
    <row r="16" spans="1:18">
      <c r="A16" s="1">
        <v>2017</v>
      </c>
      <c r="B16" s="1">
        <v>20</v>
      </c>
      <c r="C16" s="1">
        <f t="shared" ref="C16:C20" si="5">100-B16</f>
        <v>80</v>
      </c>
      <c r="D16" s="1">
        <v>5</v>
      </c>
      <c r="E16" s="1">
        <f t="shared" ref="E16:E20" si="6">B16*D16</f>
        <v>100</v>
      </c>
      <c r="F16" s="1">
        <f>F15+E16</f>
        <v>200</v>
      </c>
      <c r="G16" s="6">
        <f t="shared" ref="G16:G20" si="7">SUM(B16*Q10*$Q$5*$Q$21*$Q$24,C16*Q10*$Q$6*$Q$21*$Q$24)/1000000000</f>
        <v>8812.7999999999993</v>
      </c>
      <c r="I16" s="12"/>
      <c r="J16" s="12"/>
      <c r="K16" s="12"/>
      <c r="L16" s="12"/>
      <c r="M16" s="12"/>
      <c r="N16" s="12"/>
      <c r="Q16" t="s">
        <v>6</v>
      </c>
    </row>
    <row r="17" spans="1:17">
      <c r="A17" s="1">
        <v>2018</v>
      </c>
      <c r="B17" s="1">
        <v>20</v>
      </c>
      <c r="C17" s="1">
        <f t="shared" si="5"/>
        <v>80</v>
      </c>
      <c r="D17" s="1">
        <v>4</v>
      </c>
      <c r="E17" s="1">
        <f t="shared" si="6"/>
        <v>80</v>
      </c>
      <c r="F17" s="1">
        <f t="shared" ref="F17:F20" si="8">F16+E17</f>
        <v>280</v>
      </c>
      <c r="G17" s="6">
        <f t="shared" si="7"/>
        <v>8989.0560000000005</v>
      </c>
      <c r="I17" s="12"/>
      <c r="J17" s="12"/>
      <c r="K17" s="12"/>
      <c r="L17" s="12"/>
      <c r="M17" s="12"/>
      <c r="N17" s="12"/>
      <c r="P17" t="s">
        <v>20</v>
      </c>
      <c r="Q17">
        <v>10</v>
      </c>
    </row>
    <row r="18" spans="1:17">
      <c r="A18" s="1">
        <v>2019</v>
      </c>
      <c r="B18" s="1">
        <v>22</v>
      </c>
      <c r="C18" s="1">
        <f t="shared" si="5"/>
        <v>78</v>
      </c>
      <c r="D18" s="1">
        <v>3</v>
      </c>
      <c r="E18" s="1">
        <f t="shared" si="6"/>
        <v>66</v>
      </c>
      <c r="F18" s="1">
        <f t="shared" si="8"/>
        <v>346</v>
      </c>
      <c r="G18" s="6">
        <f t="shared" si="7"/>
        <v>9066.9611519999999</v>
      </c>
      <c r="I18" s="12"/>
      <c r="J18" s="12"/>
      <c r="K18" s="12"/>
      <c r="L18" s="12"/>
      <c r="M18" s="12"/>
      <c r="N18" s="12"/>
      <c r="P18" t="s">
        <v>21</v>
      </c>
      <c r="Q18">
        <v>3</v>
      </c>
    </row>
    <row r="19" spans="1:17">
      <c r="A19" s="1">
        <v>2020</v>
      </c>
      <c r="B19" s="1">
        <v>22</v>
      </c>
      <c r="C19" s="1">
        <f t="shared" si="5"/>
        <v>78</v>
      </c>
      <c r="D19" s="1">
        <v>2</v>
      </c>
      <c r="E19" s="1">
        <f t="shared" si="6"/>
        <v>44</v>
      </c>
      <c r="F19" s="1">
        <f t="shared" si="8"/>
        <v>390</v>
      </c>
      <c r="G19" s="6">
        <f t="shared" si="7"/>
        <v>9248.3003750400003</v>
      </c>
      <c r="I19" s="12"/>
      <c r="J19" s="12"/>
      <c r="K19" s="12"/>
      <c r="L19" s="12"/>
      <c r="M19" s="12"/>
      <c r="N19" s="12"/>
    </row>
    <row r="20" spans="1:17">
      <c r="A20" s="1">
        <v>2021</v>
      </c>
      <c r="B20" s="1">
        <v>100</v>
      </c>
      <c r="C20" s="1">
        <f t="shared" si="5"/>
        <v>0</v>
      </c>
      <c r="D20" s="1">
        <v>1</v>
      </c>
      <c r="E20" s="1">
        <f t="shared" si="6"/>
        <v>100</v>
      </c>
      <c r="F20" s="1">
        <f t="shared" si="8"/>
        <v>490</v>
      </c>
      <c r="G20" s="6">
        <f t="shared" si="7"/>
        <v>5299.5878553599996</v>
      </c>
      <c r="I20" s="12"/>
      <c r="J20" s="12"/>
      <c r="K20" s="12"/>
      <c r="L20" s="12"/>
      <c r="M20" s="12"/>
      <c r="N20" s="12"/>
      <c r="Q20" t="s">
        <v>22</v>
      </c>
    </row>
    <row r="21" spans="1:17">
      <c r="I21" s="4"/>
      <c r="J21" s="4"/>
      <c r="K21" s="4"/>
      <c r="L21" s="4"/>
      <c r="M21" s="4"/>
      <c r="N21" s="4"/>
      <c r="P21" t="s">
        <v>23</v>
      </c>
      <c r="Q21" s="13">
        <v>12000</v>
      </c>
    </row>
    <row r="22" spans="1:17">
      <c r="F22" s="11" t="s">
        <v>18</v>
      </c>
      <c r="G22" s="10">
        <f>SUM(G15:G20)</f>
        <v>50056.705382400003</v>
      </c>
    </row>
    <row r="23" spans="1:17">
      <c r="Q23" t="s">
        <v>24</v>
      </c>
    </row>
    <row r="24" spans="1:17">
      <c r="E24" s="15" t="s">
        <v>27</v>
      </c>
      <c r="F24" s="15"/>
      <c r="G24" s="14">
        <f>(G22-G11)/G11</f>
        <v>4.0777359446615986E-2</v>
      </c>
      <c r="P24" t="s">
        <v>25</v>
      </c>
      <c r="Q24">
        <v>10</v>
      </c>
    </row>
    <row r="25" spans="1:17">
      <c r="I25" s="16"/>
      <c r="J25" s="16"/>
      <c r="K25" s="16"/>
      <c r="L25" s="16"/>
      <c r="M25" s="16"/>
      <c r="N25" s="16"/>
    </row>
    <row r="26" spans="1:17">
      <c r="I26" s="16"/>
      <c r="J26" s="16"/>
      <c r="K26" s="16"/>
      <c r="L26" s="16"/>
      <c r="M26" s="16"/>
      <c r="N26" s="16"/>
    </row>
    <row r="27" spans="1:17">
      <c r="I27" s="16"/>
      <c r="J27" s="16"/>
      <c r="K27" s="16"/>
      <c r="L27" s="16"/>
      <c r="M27" s="16"/>
      <c r="N27" s="16"/>
    </row>
    <row r="28" spans="1:17">
      <c r="I28" s="16"/>
      <c r="J28" s="16"/>
      <c r="K28" s="16"/>
      <c r="L28" s="16"/>
      <c r="M28" s="16"/>
      <c r="N28" s="16"/>
    </row>
    <row r="29" spans="1:17">
      <c r="I29" s="16"/>
      <c r="J29" s="16"/>
      <c r="K29" s="16"/>
      <c r="L29" s="16"/>
      <c r="M29" s="16"/>
      <c r="N29" s="16"/>
    </row>
    <row r="30" spans="1:17">
      <c r="I30" s="16"/>
      <c r="J30" s="16"/>
      <c r="K30" s="16"/>
      <c r="L30" s="16"/>
      <c r="M30" s="16"/>
      <c r="N30" s="16"/>
    </row>
    <row r="31" spans="1:17">
      <c r="I31" s="16"/>
      <c r="J31" s="16"/>
      <c r="K31" s="16"/>
      <c r="L31" s="16"/>
      <c r="M31" s="16"/>
      <c r="N31" s="16"/>
    </row>
  </sheetData>
  <mergeCells count="3">
    <mergeCell ref="I3:N9"/>
    <mergeCell ref="I14:N20"/>
    <mergeCell ref="E24:F24"/>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International Council on Clean Transportation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 Minjares</dc:creator>
  <cp:lastModifiedBy>Ray Minjares</cp:lastModifiedBy>
  <dcterms:created xsi:type="dcterms:W3CDTF">2012-03-06T17:49:43Z</dcterms:created>
  <dcterms:modified xsi:type="dcterms:W3CDTF">2012-03-07T23:42:49Z</dcterms:modified>
</cp:coreProperties>
</file>