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Incentive Development for SIP Credit\South Coast 2023 Incentive Measure\Enforceable Commitment Reports\2019 Report\Report\"/>
    </mc:Choice>
  </mc:AlternateContent>
  <bookViews>
    <workbookView xWindow="0" yWindow="0" windowWidth="28800" windowHeight="12300"/>
  </bookViews>
  <sheets>
    <sheet name="Appx A Print Version" sheetId="1" r:id="rId1"/>
  </sheets>
  <definedNames>
    <definedName name="_xlnm.Print_Area" localSheetId="0">'Appx A Print Version'!$A$1:$AK$22</definedName>
    <definedName name="_xlnm.Print_Titles" localSheetId="0">'Appx A Print Version'!$A:$A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1" i="1" l="1"/>
  <c r="AF21" i="1" s="1"/>
  <c r="AH21" i="1" s="1"/>
  <c r="AJ21" i="1" s="1"/>
  <c r="T21" i="1"/>
  <c r="U21" i="1" s="1"/>
  <c r="W21" i="1" s="1"/>
  <c r="Y21" i="1" s="1"/>
  <c r="AK21" i="1" s="1"/>
  <c r="AF20" i="1"/>
  <c r="AH20" i="1" s="1"/>
  <c r="AJ20" i="1" s="1"/>
  <c r="AE20" i="1"/>
  <c r="U20" i="1"/>
  <c r="W20" i="1" s="1"/>
  <c r="Y20" i="1" s="1"/>
  <c r="AK20" i="1" s="1"/>
  <c r="T20" i="1"/>
  <c r="AE19" i="1"/>
  <c r="AF19" i="1" s="1"/>
  <c r="AH19" i="1" s="1"/>
  <c r="AJ19" i="1" s="1"/>
  <c r="T19" i="1"/>
  <c r="U19" i="1" s="1"/>
  <c r="W19" i="1" s="1"/>
  <c r="Y19" i="1" s="1"/>
  <c r="AF18" i="1"/>
  <c r="AH18" i="1" s="1"/>
  <c r="AJ18" i="1" s="1"/>
  <c r="AE18" i="1"/>
  <c r="T18" i="1"/>
  <c r="U18" i="1" s="1"/>
  <c r="W18" i="1" s="1"/>
  <c r="Y18" i="1" s="1"/>
  <c r="AK18" i="1" s="1"/>
  <c r="AE17" i="1"/>
  <c r="AF17" i="1" s="1"/>
  <c r="AH17" i="1" s="1"/>
  <c r="AJ17" i="1" s="1"/>
  <c r="T17" i="1"/>
  <c r="U17" i="1" s="1"/>
  <c r="W17" i="1" s="1"/>
  <c r="Y17" i="1" s="1"/>
  <c r="AK17" i="1" s="1"/>
  <c r="AF16" i="1"/>
  <c r="AH16" i="1" s="1"/>
  <c r="AJ16" i="1" s="1"/>
  <c r="AE16" i="1"/>
  <c r="U16" i="1"/>
  <c r="W16" i="1" s="1"/>
  <c r="Y16" i="1" s="1"/>
  <c r="AK16" i="1" s="1"/>
  <c r="T16" i="1"/>
  <c r="AE15" i="1"/>
  <c r="AF15" i="1" s="1"/>
  <c r="AH15" i="1" s="1"/>
  <c r="AJ15" i="1" s="1"/>
  <c r="T15" i="1"/>
  <c r="U15" i="1" s="1"/>
  <c r="W15" i="1" s="1"/>
  <c r="Y15" i="1" s="1"/>
  <c r="AK15" i="1" s="1"/>
  <c r="AE14" i="1"/>
  <c r="AF14" i="1" s="1"/>
  <c r="AH14" i="1" s="1"/>
  <c r="AJ14" i="1" s="1"/>
  <c r="U14" i="1"/>
  <c r="W14" i="1" s="1"/>
  <c r="Y14" i="1" s="1"/>
  <c r="AK14" i="1" s="1"/>
  <c r="T14" i="1"/>
  <c r="AE13" i="1"/>
  <c r="AF13" i="1" s="1"/>
  <c r="AH13" i="1" s="1"/>
  <c r="AJ13" i="1" s="1"/>
  <c r="T13" i="1"/>
  <c r="U13" i="1" s="1"/>
  <c r="W13" i="1" s="1"/>
  <c r="Y13" i="1" s="1"/>
  <c r="AF12" i="1"/>
  <c r="AH12" i="1" s="1"/>
  <c r="AJ12" i="1" s="1"/>
  <c r="AE12" i="1"/>
  <c r="U12" i="1"/>
  <c r="W12" i="1" s="1"/>
  <c r="Y12" i="1" s="1"/>
  <c r="AK12" i="1" s="1"/>
  <c r="T12" i="1"/>
  <c r="AE11" i="1"/>
  <c r="AF11" i="1" s="1"/>
  <c r="AH11" i="1" s="1"/>
  <c r="AJ11" i="1" s="1"/>
  <c r="T11" i="1"/>
  <c r="U11" i="1" s="1"/>
  <c r="W11" i="1" s="1"/>
  <c r="Y11" i="1" s="1"/>
  <c r="AF10" i="1"/>
  <c r="AH10" i="1" s="1"/>
  <c r="AJ10" i="1" s="1"/>
  <c r="AE10" i="1"/>
  <c r="T10" i="1"/>
  <c r="U10" i="1" s="1"/>
  <c r="W10" i="1" s="1"/>
  <c r="Y10" i="1" s="1"/>
  <c r="AK10" i="1" s="1"/>
  <c r="AE9" i="1"/>
  <c r="AF9" i="1" s="1"/>
  <c r="AH9" i="1" s="1"/>
  <c r="AJ9" i="1" s="1"/>
  <c r="T9" i="1"/>
  <c r="U9" i="1" s="1"/>
  <c r="W9" i="1" s="1"/>
  <c r="Y9" i="1" s="1"/>
  <c r="AK9" i="1" s="1"/>
  <c r="AF8" i="1"/>
  <c r="AH8" i="1" s="1"/>
  <c r="AJ8" i="1" s="1"/>
  <c r="AE8" i="1"/>
  <c r="U8" i="1"/>
  <c r="W8" i="1" s="1"/>
  <c r="Y8" i="1" s="1"/>
  <c r="T8" i="1"/>
  <c r="AE7" i="1"/>
  <c r="AF7" i="1" s="1"/>
  <c r="AH7" i="1" s="1"/>
  <c r="AJ7" i="1" s="1"/>
  <c r="T7" i="1"/>
  <c r="U7" i="1" s="1"/>
  <c r="W7" i="1" s="1"/>
  <c r="Y7" i="1" s="1"/>
  <c r="AK7" i="1" s="1"/>
  <c r="AE6" i="1"/>
  <c r="AF6" i="1" s="1"/>
  <c r="AH6" i="1" s="1"/>
  <c r="AJ6" i="1" s="1"/>
  <c r="T6" i="1"/>
  <c r="U6" i="1" s="1"/>
  <c r="W6" i="1" s="1"/>
  <c r="Y6" i="1" s="1"/>
  <c r="AK6" i="1" s="1"/>
  <c r="AE5" i="1"/>
  <c r="AF5" i="1" s="1"/>
  <c r="AH5" i="1" s="1"/>
  <c r="AJ5" i="1" s="1"/>
  <c r="T5" i="1"/>
  <c r="U5" i="1" s="1"/>
  <c r="W5" i="1" s="1"/>
  <c r="Y5" i="1" s="1"/>
  <c r="AK5" i="1" s="1"/>
  <c r="AF4" i="1"/>
  <c r="AH4" i="1" s="1"/>
  <c r="AJ4" i="1" s="1"/>
  <c r="AE4" i="1"/>
  <c r="U4" i="1"/>
  <c r="W4" i="1" s="1"/>
  <c r="Y4" i="1" s="1"/>
  <c r="AK4" i="1" s="1"/>
  <c r="T4" i="1"/>
  <c r="AE3" i="1"/>
  <c r="AF3" i="1" s="1"/>
  <c r="AH3" i="1" s="1"/>
  <c r="AJ3" i="1" s="1"/>
  <c r="T3" i="1"/>
  <c r="U3" i="1" s="1"/>
  <c r="W3" i="1" s="1"/>
  <c r="Y3" i="1" s="1"/>
  <c r="AK3" i="1" s="1"/>
  <c r="AK13" i="1" l="1"/>
  <c r="AK19" i="1"/>
  <c r="AK8" i="1"/>
  <c r="AK11" i="1"/>
</calcChain>
</file>

<file path=xl/sharedStrings.xml><?xml version="1.0" encoding="utf-8"?>
<sst xmlns="http://schemas.openxmlformats.org/spreadsheetml/2006/main" count="250" uniqueCount="70">
  <si>
    <t>Appendix A.1: Completed Moyer Program Project Information</t>
  </si>
  <si>
    <t xml:space="preserve">Appendix A.2: Completed Moyer Program Baseline Project Information </t>
  </si>
  <si>
    <t>Appendix A.3: Completed Moyer Reduced Project Information &amp; Emissions Reductions</t>
  </si>
  <si>
    <t>Equipment Identifier</t>
  </si>
  <si>
    <t>District ID</t>
  </si>
  <si>
    <t>Guideline</t>
  </si>
  <si>
    <t>Guideline Version</t>
  </si>
  <si>
    <t>2 for 1</t>
  </si>
  <si>
    <t>County</t>
  </si>
  <si>
    <t>Source Category</t>
  </si>
  <si>
    <t>Equipment Technology</t>
  </si>
  <si>
    <t>Vocation (per Regulation)</t>
  </si>
  <si>
    <t>GVWR (lb)</t>
  </si>
  <si>
    <t>Percent Operation in Air District</t>
  </si>
  <si>
    <t>Project Life</t>
  </si>
  <si>
    <t>Post Inspection Date</t>
  </si>
  <si>
    <t>Baseline Annual Miles (mi/yr)</t>
  </si>
  <si>
    <t>Baseline Equipment VIN</t>
  </si>
  <si>
    <t>Baseline Equipment Model Year</t>
  </si>
  <si>
    <t>Baseline Equipment Fuel Type</t>
  </si>
  <si>
    <t>Baseline Engine Model Year</t>
  </si>
  <si>
    <t>Baseline Engine Serial Number</t>
  </si>
  <si>
    <t>Baseline Deterioration Life</t>
  </si>
  <si>
    <t>Total Baseline Activity</t>
  </si>
  <si>
    <t>Baseline Deterioration Rate</t>
  </si>
  <si>
    <t>Baseline Deterioration Product</t>
  </si>
  <si>
    <t>Baseline Emissions Rate</t>
  </si>
  <si>
    <t>Baseline Annual NOx (tpd)</t>
  </si>
  <si>
    <t>Reduced Equipment Model Year</t>
  </si>
  <si>
    <t>Reduced Engine Model year</t>
  </si>
  <si>
    <t>Reduced Engine Serial</t>
  </si>
  <si>
    <t>Reduced Equipment Fuel Type</t>
  </si>
  <si>
    <t>Reduced Emission Level</t>
  </si>
  <si>
    <t>Reduced Deterioration Life</t>
  </si>
  <si>
    <t>Total Reduced Activity</t>
  </si>
  <si>
    <t>Reduced Deterioratation Rate</t>
  </si>
  <si>
    <t>Reduced Deterioration Product</t>
  </si>
  <si>
    <t>Reduced Emissions Rate</t>
  </si>
  <si>
    <t>Reduced Annual NOx (tpy)</t>
  </si>
  <si>
    <t>NOx Reductions (tpd)</t>
  </si>
  <si>
    <t>20CMP33</t>
  </si>
  <si>
    <t>Carl Moyer</t>
  </si>
  <si>
    <t>No</t>
  </si>
  <si>
    <t>Los Angeles</t>
  </si>
  <si>
    <t>On-Road</t>
  </si>
  <si>
    <t>Replacement</t>
  </si>
  <si>
    <t>Drayage Truck Regulation</t>
  </si>
  <si>
    <t>1M1AW02Y1AM010701</t>
  </si>
  <si>
    <t>Diesel</t>
  </si>
  <si>
    <t>CNG</t>
  </si>
  <si>
    <t>0.02 g/bhp-hr</t>
  </si>
  <si>
    <t>1M1AW02Y6AN010686</t>
  </si>
  <si>
    <t>1M1AW02Y8AN010690</t>
  </si>
  <si>
    <t>1M1AW02Y1AN010689</t>
  </si>
  <si>
    <t>1M1AW02YXAM010700</t>
  </si>
  <si>
    <t>1M1AW02Y0AN010697</t>
  </si>
  <si>
    <t>1M1AW02YXAN010688</t>
  </si>
  <si>
    <t>1M1AW02Y3AN010693</t>
  </si>
  <si>
    <t>1M1AW02Y7AN010695</t>
  </si>
  <si>
    <t>1M1AW02Y1AN010692</t>
  </si>
  <si>
    <t>1M1AW02YXAN010691</t>
  </si>
  <si>
    <t>1M1AW02Y5AN009643</t>
  </si>
  <si>
    <t>1M1AW02Y1AN009638</t>
  </si>
  <si>
    <t>1M1AW02YXAN009637</t>
  </si>
  <si>
    <t>1M1AW02Y3AN009639</t>
  </si>
  <si>
    <t>1M1AW02Y1AN009641</t>
  </si>
  <si>
    <t>1M1AW02Y7AN009644</t>
  </si>
  <si>
    <t>1M1AW02Y8AN010687</t>
  </si>
  <si>
    <t>1M1AW02Y3AN009642</t>
  </si>
  <si>
    <t xml:space="preserve">For further project specific information: https://ww3.arb.ca.gov/planning/sip/imp2016sip/imp2016sip.htm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</si>
</sst>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venir LT Std 55 Roman"/>
      <family val="2"/>
    </font>
    <font>
      <sz val="10"/>
      <color theme="1"/>
      <name val="Calibri"/>
      <family val="2"/>
      <scheme val="minor"/>
    </font>
    <font>
      <b/>
      <sz val="8"/>
      <color rgb="FF000000"/>
      <name val="Avenir LT Std 55 Roman"/>
      <family val="2"/>
    </font>
    <font>
      <b/>
      <sz val="11"/>
      <color rgb="FF000000"/>
      <name val="Calibri"/>
      <family val="2"/>
    </font>
    <font>
      <sz val="8"/>
      <color theme="1"/>
      <name val="Avenir LT Std 55 Roman"/>
      <family val="2"/>
    </font>
    <font>
      <sz val="11"/>
      <color theme="1"/>
      <name val="Calibri"/>
      <family val="2"/>
    </font>
    <font>
      <b/>
      <sz val="9"/>
      <color theme="1"/>
      <name val="Avenir LT Std 55 Roman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0" fontId="4" fillId="2" borderId="1" xfId="0" applyNumberFormat="1" applyFont="1" applyFill="1" applyBorder="1" applyAlignment="1">
      <alignment wrapText="1"/>
    </xf>
    <xf numFmtId="14" fontId="4" fillId="2" borderId="1" xfId="0" applyNumberFormat="1" applyFont="1" applyFill="1" applyBorder="1" applyAlignment="1">
      <alignment wrapText="1"/>
    </xf>
    <xf numFmtId="3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7" borderId="0" xfId="0" applyFont="1" applyFill="1" applyBorder="1" applyAlignment="1">
      <alignment wrapText="1"/>
    </xf>
    <xf numFmtId="0" fontId="5" fillId="8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4" fontId="6" fillId="0" borderId="1" xfId="1" applyNumberFormat="1" applyFont="1" applyFill="1" applyBorder="1" applyAlignment="1">
      <alignment horizontal="left"/>
    </xf>
    <xf numFmtId="9" fontId="6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6" fillId="0" borderId="1" xfId="0" applyFont="1" applyBorder="1" applyAlignment="1">
      <alignment horizontal="left"/>
    </xf>
    <xf numFmtId="0" fontId="8" fillId="0" borderId="0" xfId="0" applyFont="1" applyFill="1" applyBorder="1"/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2"/>
  <sheetViews>
    <sheetView tabSelected="1" topLeftCell="W1" zoomScaleNormal="100" workbookViewId="0">
      <selection activeCell="AK22" sqref="A1:AK22"/>
    </sheetView>
  </sheetViews>
  <sheetFormatPr defaultRowHeight="15" x14ac:dyDescent="0.25"/>
  <cols>
    <col min="1" max="1" width="8.7109375" customWidth="1"/>
    <col min="2" max="2" width="8.28515625" customWidth="1"/>
    <col min="3" max="3" width="8.85546875" customWidth="1"/>
    <col min="4" max="4" width="7.7109375" customWidth="1"/>
    <col min="5" max="5" width="6.42578125" bestFit="1" customWidth="1"/>
    <col min="6" max="6" width="9.7109375" customWidth="1"/>
    <col min="7" max="7" width="7.85546875" customWidth="1"/>
    <col min="8" max="8" width="10.7109375" customWidth="1"/>
    <col min="9" max="9" width="20.85546875" customWidth="1"/>
    <col min="10" max="10" width="6.7109375" customWidth="1"/>
    <col min="11" max="11" width="8.42578125" customWidth="1"/>
    <col min="12" max="12" width="6.42578125" customWidth="1"/>
    <col min="13" max="13" width="9" customWidth="1"/>
    <col min="14" max="14" width="7.28515625" customWidth="1"/>
    <col min="15" max="15" width="19" customWidth="1"/>
    <col min="16" max="16" width="9" customWidth="1"/>
    <col min="17" max="17" width="9.28515625" customWidth="1"/>
    <col min="18" max="18" width="7.140625" customWidth="1"/>
    <col min="19" max="19" width="7.28515625" customWidth="1"/>
    <col min="20" max="20" width="10.5703125" customWidth="1"/>
    <col min="21" max="21" width="7.28515625" customWidth="1"/>
    <col min="22" max="22" width="11" customWidth="1"/>
    <col min="23" max="23" width="10.42578125" customWidth="1"/>
    <col min="24" max="24" width="8.140625" customWidth="1"/>
    <col min="25" max="25" width="7.140625" customWidth="1"/>
    <col min="26" max="26" width="9" customWidth="1"/>
    <col min="27" max="27" width="7.28515625" customWidth="1"/>
    <col min="28" max="28" width="7.7109375" customWidth="1"/>
    <col min="29" max="29" width="9.42578125" customWidth="1"/>
    <col min="30" max="30" width="7.28515625" customWidth="1"/>
    <col min="31" max="31" width="10.5703125" customWidth="1"/>
    <col min="32" max="32" width="7.5703125" customWidth="1"/>
    <col min="33" max="33" width="11.42578125" customWidth="1"/>
    <col min="34" max="34" width="10.7109375" customWidth="1"/>
    <col min="35" max="35" width="8.28515625" customWidth="1"/>
    <col min="36" max="36" width="8.5703125" customWidth="1"/>
    <col min="37" max="37" width="9.140625" customWidth="1"/>
    <col min="38" max="38" width="13.140625" customWidth="1"/>
  </cols>
  <sheetData>
    <row r="1" spans="1:89" x14ac:dyDescent="0.25">
      <c r="E1" s="1" t="s">
        <v>0</v>
      </c>
      <c r="P1" s="1" t="s">
        <v>1</v>
      </c>
      <c r="S1" s="2"/>
      <c r="AB1" s="1" t="s">
        <v>2</v>
      </c>
    </row>
    <row r="2" spans="1:89" s="15" customFormat="1" ht="63.75" customHeight="1" x14ac:dyDescent="0.25">
      <c r="A2" s="3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4" t="s">
        <v>8</v>
      </c>
      <c r="G2" s="3" t="s">
        <v>9</v>
      </c>
      <c r="H2" s="3" t="s">
        <v>10</v>
      </c>
      <c r="I2" s="4" t="s">
        <v>11</v>
      </c>
      <c r="J2" s="4" t="s">
        <v>12</v>
      </c>
      <c r="K2" s="6" t="s">
        <v>13</v>
      </c>
      <c r="L2" s="4" t="s">
        <v>14</v>
      </c>
      <c r="M2" s="7" t="s">
        <v>15</v>
      </c>
      <c r="N2" s="8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  <c r="T2" s="9" t="s">
        <v>22</v>
      </c>
      <c r="U2" s="9" t="s">
        <v>23</v>
      </c>
      <c r="V2" s="9" t="s">
        <v>24</v>
      </c>
      <c r="W2" s="9" t="s">
        <v>25</v>
      </c>
      <c r="X2" s="9" t="s">
        <v>26</v>
      </c>
      <c r="Y2" s="9" t="s">
        <v>27</v>
      </c>
      <c r="Z2" s="10" t="s">
        <v>28</v>
      </c>
      <c r="AA2" s="10" t="s">
        <v>29</v>
      </c>
      <c r="AB2" s="10" t="s">
        <v>30</v>
      </c>
      <c r="AC2" s="10" t="s">
        <v>31</v>
      </c>
      <c r="AD2" s="10" t="s">
        <v>32</v>
      </c>
      <c r="AE2" s="11" t="s">
        <v>33</v>
      </c>
      <c r="AF2" s="11" t="s">
        <v>34</v>
      </c>
      <c r="AG2" s="11" t="s">
        <v>35</v>
      </c>
      <c r="AH2" s="11" t="s">
        <v>36</v>
      </c>
      <c r="AI2" s="11" t="s">
        <v>37</v>
      </c>
      <c r="AJ2" s="11" t="s">
        <v>38</v>
      </c>
      <c r="AK2" s="12" t="s">
        <v>39</v>
      </c>
      <c r="AL2" s="13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</row>
    <row r="3" spans="1:89" s="25" customFormat="1" x14ac:dyDescent="0.25">
      <c r="A3" s="16">
        <v>668</v>
      </c>
      <c r="B3" s="17" t="s">
        <v>40</v>
      </c>
      <c r="C3" s="17" t="s">
        <v>41</v>
      </c>
      <c r="D3" s="17">
        <v>2017</v>
      </c>
      <c r="E3" s="17" t="s">
        <v>42</v>
      </c>
      <c r="F3" s="17" t="s">
        <v>43</v>
      </c>
      <c r="G3" s="16" t="s">
        <v>44</v>
      </c>
      <c r="H3" s="16" t="s">
        <v>45</v>
      </c>
      <c r="I3" s="17" t="s">
        <v>46</v>
      </c>
      <c r="J3" s="18">
        <v>52000</v>
      </c>
      <c r="K3" s="19">
        <v>1</v>
      </c>
      <c r="L3" s="17">
        <v>7</v>
      </c>
      <c r="M3" s="20">
        <v>43767</v>
      </c>
      <c r="N3" s="21">
        <v>52199</v>
      </c>
      <c r="O3" s="17" t="s">
        <v>47</v>
      </c>
      <c r="P3" s="17">
        <v>2010</v>
      </c>
      <c r="Q3" s="17" t="s">
        <v>48</v>
      </c>
      <c r="R3" s="22">
        <v>2009</v>
      </c>
      <c r="S3" s="17">
        <v>523906</v>
      </c>
      <c r="T3" s="17">
        <f>(2019-2019)+5/2</f>
        <v>2.5</v>
      </c>
      <c r="U3" s="21">
        <f>T3*N3</f>
        <v>130497.5</v>
      </c>
      <c r="V3" s="23">
        <v>3.9E-2</v>
      </c>
      <c r="W3" s="24">
        <f>(V3*U3)/10000</f>
        <v>0.50894024999999998</v>
      </c>
      <c r="X3" s="17">
        <v>1.76</v>
      </c>
      <c r="Y3" s="24">
        <f>(X3+W3)*N3/907200</f>
        <v>0.13055160065007718</v>
      </c>
      <c r="Z3" s="17">
        <v>2019</v>
      </c>
      <c r="AA3" s="22">
        <v>2019</v>
      </c>
      <c r="AB3" s="22">
        <v>75081348</v>
      </c>
      <c r="AC3" s="17" t="s">
        <v>49</v>
      </c>
      <c r="AD3" s="17" t="s">
        <v>50</v>
      </c>
      <c r="AE3" s="17">
        <f>5/2</f>
        <v>2.5</v>
      </c>
      <c r="AF3" s="21">
        <f>AE3*N3</f>
        <v>130497.5</v>
      </c>
      <c r="AG3" s="17">
        <v>4.0000000000000001E-3</v>
      </c>
      <c r="AH3" s="24">
        <f>(AG3*AF3)/10000</f>
        <v>5.2199000000000002E-2</v>
      </c>
      <c r="AI3" s="17">
        <v>0.18</v>
      </c>
      <c r="AJ3" s="24">
        <f>(AI3+AH3)*N3/907200</f>
        <v>1.3360400794753086E-2</v>
      </c>
      <c r="AK3" s="23">
        <f>(Y3-AJ3)/365</f>
        <v>3.2107178042554545E-4</v>
      </c>
    </row>
    <row r="4" spans="1:89" s="25" customFormat="1" x14ac:dyDescent="0.25">
      <c r="A4" s="16">
        <v>655</v>
      </c>
      <c r="B4" s="17" t="s">
        <v>40</v>
      </c>
      <c r="C4" s="17" t="s">
        <v>41</v>
      </c>
      <c r="D4" s="17">
        <v>2017</v>
      </c>
      <c r="E4" s="17" t="s">
        <v>42</v>
      </c>
      <c r="F4" s="17" t="s">
        <v>43</v>
      </c>
      <c r="G4" s="16" t="s">
        <v>44</v>
      </c>
      <c r="H4" s="16" t="s">
        <v>45</v>
      </c>
      <c r="I4" s="17" t="s">
        <v>46</v>
      </c>
      <c r="J4" s="18">
        <v>52000</v>
      </c>
      <c r="K4" s="19">
        <v>1</v>
      </c>
      <c r="L4" s="17">
        <v>7</v>
      </c>
      <c r="M4" s="20">
        <v>43767</v>
      </c>
      <c r="N4" s="21">
        <v>48460</v>
      </c>
      <c r="O4" s="17" t="s">
        <v>51</v>
      </c>
      <c r="P4" s="17">
        <v>2010</v>
      </c>
      <c r="Q4" s="17" t="s">
        <v>48</v>
      </c>
      <c r="R4" s="22">
        <v>2009</v>
      </c>
      <c r="S4" s="17">
        <v>523799</v>
      </c>
      <c r="T4" s="17">
        <f t="shared" ref="T4:T21" si="0">(2019-2019)+5/2</f>
        <v>2.5</v>
      </c>
      <c r="U4" s="21">
        <f>T4*N4</f>
        <v>121150</v>
      </c>
      <c r="V4" s="23">
        <v>3.9E-2</v>
      </c>
      <c r="W4" s="24">
        <f t="shared" ref="W4:W21" si="1">(V4*U4)/10000</f>
        <v>0.47248500000000004</v>
      </c>
      <c r="X4" s="17">
        <v>1.76</v>
      </c>
      <c r="Y4" s="24">
        <f>(X4+W4)*N4/907200</f>
        <v>0.11925289142416226</v>
      </c>
      <c r="Z4" s="17">
        <v>2019</v>
      </c>
      <c r="AA4" s="22">
        <v>2019</v>
      </c>
      <c r="AB4" s="22">
        <v>75080883</v>
      </c>
      <c r="AC4" s="17" t="s">
        <v>49</v>
      </c>
      <c r="AD4" s="17" t="s">
        <v>50</v>
      </c>
      <c r="AE4" s="17">
        <f t="shared" ref="AE4:AE21" si="2">5/2</f>
        <v>2.5</v>
      </c>
      <c r="AF4" s="21">
        <f>AE4*N4</f>
        <v>121150</v>
      </c>
      <c r="AG4" s="17">
        <v>4.0000000000000001E-3</v>
      </c>
      <c r="AH4" s="24">
        <f t="shared" ref="AH4:AH21" si="3">(AG4*AF4)/10000</f>
        <v>4.8460000000000003E-2</v>
      </c>
      <c r="AI4" s="17">
        <v>0.18</v>
      </c>
      <c r="AJ4" s="24">
        <f>(AI4+AH4)*N4/907200</f>
        <v>1.2203672398589065E-2</v>
      </c>
      <c r="AK4" s="23">
        <f>(Y4-AJ4)/365</f>
        <v>2.9328553157691287E-4</v>
      </c>
    </row>
    <row r="5" spans="1:89" s="25" customFormat="1" x14ac:dyDescent="0.25">
      <c r="A5" s="16">
        <v>46</v>
      </c>
      <c r="B5" s="17" t="s">
        <v>40</v>
      </c>
      <c r="C5" s="17" t="s">
        <v>41</v>
      </c>
      <c r="D5" s="17">
        <v>2017</v>
      </c>
      <c r="E5" s="17" t="s">
        <v>42</v>
      </c>
      <c r="F5" s="17" t="s">
        <v>43</v>
      </c>
      <c r="G5" s="16" t="s">
        <v>44</v>
      </c>
      <c r="H5" s="16" t="s">
        <v>45</v>
      </c>
      <c r="I5" s="17" t="s">
        <v>46</v>
      </c>
      <c r="J5" s="18">
        <v>52000</v>
      </c>
      <c r="K5" s="19">
        <v>1</v>
      </c>
      <c r="L5" s="17">
        <v>7</v>
      </c>
      <c r="M5" s="20">
        <v>43767</v>
      </c>
      <c r="N5" s="21">
        <v>57007</v>
      </c>
      <c r="O5" s="17" t="s">
        <v>52</v>
      </c>
      <c r="P5" s="17">
        <v>2010</v>
      </c>
      <c r="Q5" s="17" t="s">
        <v>48</v>
      </c>
      <c r="R5" s="22">
        <v>2009</v>
      </c>
      <c r="S5" s="17">
        <v>523844</v>
      </c>
      <c r="T5" s="17">
        <f t="shared" si="0"/>
        <v>2.5</v>
      </c>
      <c r="U5" s="21">
        <f>T5*N5</f>
        <v>142517.5</v>
      </c>
      <c r="V5" s="23">
        <v>3.9E-2</v>
      </c>
      <c r="W5" s="24">
        <f t="shared" si="1"/>
        <v>0.55581824999999996</v>
      </c>
      <c r="X5" s="17">
        <v>1.76</v>
      </c>
      <c r="Y5" s="24">
        <f>(X5+W5)*N5/907200</f>
        <v>0.14552232250633818</v>
      </c>
      <c r="Z5" s="17">
        <v>2019</v>
      </c>
      <c r="AA5" s="22">
        <v>2019</v>
      </c>
      <c r="AB5" s="22">
        <v>75080859</v>
      </c>
      <c r="AC5" s="17" t="s">
        <v>49</v>
      </c>
      <c r="AD5" s="17" t="s">
        <v>50</v>
      </c>
      <c r="AE5" s="17">
        <f t="shared" si="2"/>
        <v>2.5</v>
      </c>
      <c r="AF5" s="21">
        <f>AE5*N5</f>
        <v>142517.5</v>
      </c>
      <c r="AG5" s="17">
        <v>4.0000000000000001E-3</v>
      </c>
      <c r="AH5" s="24">
        <f t="shared" si="3"/>
        <v>5.7007000000000002E-2</v>
      </c>
      <c r="AI5" s="17">
        <v>0.18</v>
      </c>
      <c r="AJ5" s="24">
        <f>(AI5+AH5)*N5/907200</f>
        <v>1.489314158840388E-2</v>
      </c>
      <c r="AK5" s="23">
        <f>(Y5-AJ5)/365</f>
        <v>3.5788816689845014E-4</v>
      </c>
    </row>
    <row r="6" spans="1:89" s="25" customFormat="1" x14ac:dyDescent="0.25">
      <c r="A6" s="16">
        <v>47</v>
      </c>
      <c r="B6" s="17" t="s">
        <v>40</v>
      </c>
      <c r="C6" s="17" t="s">
        <v>41</v>
      </c>
      <c r="D6" s="17">
        <v>2017</v>
      </c>
      <c r="E6" s="17" t="s">
        <v>42</v>
      </c>
      <c r="F6" s="17" t="s">
        <v>43</v>
      </c>
      <c r="G6" s="16" t="s">
        <v>44</v>
      </c>
      <c r="H6" s="16" t="s">
        <v>45</v>
      </c>
      <c r="I6" s="17" t="s">
        <v>46</v>
      </c>
      <c r="J6" s="18">
        <v>52000</v>
      </c>
      <c r="K6" s="19">
        <v>1</v>
      </c>
      <c r="L6" s="17">
        <v>7</v>
      </c>
      <c r="M6" s="20">
        <v>43767</v>
      </c>
      <c r="N6" s="21">
        <v>46165</v>
      </c>
      <c r="O6" s="17" t="s">
        <v>53</v>
      </c>
      <c r="P6" s="17">
        <v>2010</v>
      </c>
      <c r="Q6" s="17" t="s">
        <v>48</v>
      </c>
      <c r="R6" s="22">
        <v>2009</v>
      </c>
      <c r="S6" s="17">
        <v>523825</v>
      </c>
      <c r="T6" s="17">
        <f t="shared" si="0"/>
        <v>2.5</v>
      </c>
      <c r="U6" s="21">
        <f>T6*N6</f>
        <v>115412.5</v>
      </c>
      <c r="V6" s="23">
        <v>3.9E-2</v>
      </c>
      <c r="W6" s="24">
        <f t="shared" si="1"/>
        <v>0.45010874999999995</v>
      </c>
      <c r="X6" s="17">
        <v>1.76</v>
      </c>
      <c r="Y6" s="24">
        <f>(X6+W6)*N6/907200</f>
        <v>0.11246656794945986</v>
      </c>
      <c r="Z6" s="17">
        <v>2019</v>
      </c>
      <c r="AA6" s="22">
        <v>2019</v>
      </c>
      <c r="AB6" s="22">
        <v>75080881</v>
      </c>
      <c r="AC6" s="17" t="s">
        <v>49</v>
      </c>
      <c r="AD6" s="17" t="s">
        <v>50</v>
      </c>
      <c r="AE6" s="17">
        <f t="shared" si="2"/>
        <v>2.5</v>
      </c>
      <c r="AF6" s="21">
        <f>AE6*N6</f>
        <v>115412.5</v>
      </c>
      <c r="AG6" s="17">
        <v>4.0000000000000001E-3</v>
      </c>
      <c r="AH6" s="24">
        <f t="shared" si="3"/>
        <v>4.6165000000000005E-2</v>
      </c>
      <c r="AI6" s="17">
        <v>0.18</v>
      </c>
      <c r="AJ6" s="24">
        <f>(AI6+AH6)*N6/907200</f>
        <v>1.1508936535493827E-2</v>
      </c>
      <c r="AK6" s="23">
        <f>(Y6-AJ6)/365</f>
        <v>2.7659625044922201E-4</v>
      </c>
    </row>
    <row r="7" spans="1:89" s="25" customFormat="1" x14ac:dyDescent="0.25">
      <c r="A7" s="16">
        <v>48</v>
      </c>
      <c r="B7" s="17" t="s">
        <v>40</v>
      </c>
      <c r="C7" s="17" t="s">
        <v>41</v>
      </c>
      <c r="D7" s="17">
        <v>2017</v>
      </c>
      <c r="E7" s="17" t="s">
        <v>42</v>
      </c>
      <c r="F7" s="17" t="s">
        <v>43</v>
      </c>
      <c r="G7" s="16" t="s">
        <v>44</v>
      </c>
      <c r="H7" s="16" t="s">
        <v>45</v>
      </c>
      <c r="I7" s="17" t="s">
        <v>46</v>
      </c>
      <c r="J7" s="18">
        <v>52000</v>
      </c>
      <c r="K7" s="19">
        <v>1</v>
      </c>
      <c r="L7" s="17">
        <v>7</v>
      </c>
      <c r="M7" s="20">
        <v>43767</v>
      </c>
      <c r="N7" s="21">
        <v>62444</v>
      </c>
      <c r="O7" s="17" t="s">
        <v>54</v>
      </c>
      <c r="P7" s="17">
        <v>2010</v>
      </c>
      <c r="Q7" s="17" t="s">
        <v>48</v>
      </c>
      <c r="R7" s="22">
        <v>2009</v>
      </c>
      <c r="S7" s="17">
        <v>523858</v>
      </c>
      <c r="T7" s="17">
        <f t="shared" si="0"/>
        <v>2.5</v>
      </c>
      <c r="U7" s="21">
        <f>T7*N7</f>
        <v>156110</v>
      </c>
      <c r="V7" s="23">
        <v>3.9E-2</v>
      </c>
      <c r="W7" s="24">
        <f t="shared" si="1"/>
        <v>0.60882899999999995</v>
      </c>
      <c r="X7" s="17">
        <v>1.76</v>
      </c>
      <c r="Y7" s="24">
        <f>(X7+W7)*N7/907200</f>
        <v>0.1630502183377425</v>
      </c>
      <c r="Z7" s="17">
        <v>2019</v>
      </c>
      <c r="AA7" s="22">
        <v>2019</v>
      </c>
      <c r="AB7" s="22">
        <v>75080856</v>
      </c>
      <c r="AC7" s="17" t="s">
        <v>49</v>
      </c>
      <c r="AD7" s="17" t="s">
        <v>50</v>
      </c>
      <c r="AE7" s="17">
        <f t="shared" si="2"/>
        <v>2.5</v>
      </c>
      <c r="AF7" s="21">
        <f>AE7*N7</f>
        <v>156110</v>
      </c>
      <c r="AG7" s="17">
        <v>4.0000000000000001E-3</v>
      </c>
      <c r="AH7" s="24">
        <f t="shared" si="3"/>
        <v>6.2444000000000006E-2</v>
      </c>
      <c r="AI7" s="17">
        <v>0.18</v>
      </c>
      <c r="AJ7" s="24">
        <f>(AI7+AH7)*N7/907200</f>
        <v>1.6687801075837741E-2</v>
      </c>
      <c r="AK7" s="23">
        <f>(Y7-AJ7)/365</f>
        <v>4.0099292400521845E-4</v>
      </c>
    </row>
    <row r="8" spans="1:89" s="25" customFormat="1" x14ac:dyDescent="0.25">
      <c r="A8" s="16">
        <v>49</v>
      </c>
      <c r="B8" s="17" t="s">
        <v>40</v>
      </c>
      <c r="C8" s="17" t="s">
        <v>41</v>
      </c>
      <c r="D8" s="17">
        <v>2017</v>
      </c>
      <c r="E8" s="17" t="s">
        <v>42</v>
      </c>
      <c r="F8" s="17" t="s">
        <v>43</v>
      </c>
      <c r="G8" s="16" t="s">
        <v>44</v>
      </c>
      <c r="H8" s="16" t="s">
        <v>45</v>
      </c>
      <c r="I8" s="17" t="s">
        <v>46</v>
      </c>
      <c r="J8" s="18">
        <v>52000</v>
      </c>
      <c r="K8" s="19">
        <v>1</v>
      </c>
      <c r="L8" s="17">
        <v>7</v>
      </c>
      <c r="M8" s="20">
        <v>43767</v>
      </c>
      <c r="N8" s="21">
        <v>53660</v>
      </c>
      <c r="O8" s="17" t="s">
        <v>55</v>
      </c>
      <c r="P8" s="17">
        <v>2010</v>
      </c>
      <c r="Q8" s="17" t="s">
        <v>48</v>
      </c>
      <c r="R8" s="22">
        <v>2009</v>
      </c>
      <c r="S8" s="17">
        <v>523925</v>
      </c>
      <c r="T8" s="17">
        <f t="shared" si="0"/>
        <v>2.5</v>
      </c>
      <c r="U8" s="21">
        <f>T8*N8</f>
        <v>134150</v>
      </c>
      <c r="V8" s="23">
        <v>3.9E-2</v>
      </c>
      <c r="W8" s="24">
        <f t="shared" si="1"/>
        <v>0.52318500000000001</v>
      </c>
      <c r="X8" s="17">
        <v>1.76</v>
      </c>
      <c r="Y8" s="24">
        <f>(X8+W8)*N8/907200</f>
        <v>0.13504817802028218</v>
      </c>
      <c r="Z8" s="17">
        <v>2019</v>
      </c>
      <c r="AA8" s="22">
        <v>2019</v>
      </c>
      <c r="AB8" s="22">
        <v>75080882</v>
      </c>
      <c r="AC8" s="17" t="s">
        <v>49</v>
      </c>
      <c r="AD8" s="17" t="s">
        <v>50</v>
      </c>
      <c r="AE8" s="17">
        <f t="shared" si="2"/>
        <v>2.5</v>
      </c>
      <c r="AF8" s="21">
        <f>AE8*N8</f>
        <v>134150</v>
      </c>
      <c r="AG8" s="17">
        <v>4.0000000000000001E-3</v>
      </c>
      <c r="AH8" s="24">
        <f t="shared" si="3"/>
        <v>5.3659999999999999E-2</v>
      </c>
      <c r="AI8" s="17">
        <v>0.18</v>
      </c>
      <c r="AJ8" s="24">
        <f>(AI8+AH8)*N8/907200</f>
        <v>1.3820762345679012E-2</v>
      </c>
      <c r="AK8" s="23">
        <f>(Y8-AJ8)/365</f>
        <v>3.3212990595781692E-4</v>
      </c>
    </row>
    <row r="9" spans="1:89" s="25" customFormat="1" x14ac:dyDescent="0.25">
      <c r="A9" s="16">
        <v>45</v>
      </c>
      <c r="B9" s="17" t="s">
        <v>40</v>
      </c>
      <c r="C9" s="17" t="s">
        <v>41</v>
      </c>
      <c r="D9" s="17">
        <v>2017</v>
      </c>
      <c r="E9" s="17" t="s">
        <v>42</v>
      </c>
      <c r="F9" s="17" t="s">
        <v>43</v>
      </c>
      <c r="G9" s="16" t="s">
        <v>44</v>
      </c>
      <c r="H9" s="16" t="s">
        <v>45</v>
      </c>
      <c r="I9" s="17" t="s">
        <v>46</v>
      </c>
      <c r="J9" s="18">
        <v>52000</v>
      </c>
      <c r="K9" s="19">
        <v>1</v>
      </c>
      <c r="L9" s="17">
        <v>7</v>
      </c>
      <c r="M9" s="20">
        <v>43767</v>
      </c>
      <c r="N9" s="21">
        <v>37271</v>
      </c>
      <c r="O9" s="17" t="s">
        <v>56</v>
      </c>
      <c r="P9" s="17">
        <v>2010</v>
      </c>
      <c r="Q9" s="17" t="s">
        <v>48</v>
      </c>
      <c r="R9" s="22">
        <v>2009</v>
      </c>
      <c r="S9" s="17">
        <v>523821</v>
      </c>
      <c r="T9" s="17">
        <f t="shared" si="0"/>
        <v>2.5</v>
      </c>
      <c r="U9" s="21">
        <f>T9*N9</f>
        <v>93177.5</v>
      </c>
      <c r="V9" s="23">
        <v>3.9E-2</v>
      </c>
      <c r="W9" s="24">
        <f t="shared" si="1"/>
        <v>0.36339225000000003</v>
      </c>
      <c r="X9" s="17">
        <v>1.76</v>
      </c>
      <c r="Y9" s="24">
        <f>(X9+W9)*N9/907200</f>
        <v>8.7236499724151248E-2</v>
      </c>
      <c r="Z9" s="17">
        <v>2019</v>
      </c>
      <c r="AA9" s="22">
        <v>2019</v>
      </c>
      <c r="AB9" s="17">
        <v>75081346</v>
      </c>
      <c r="AC9" s="17" t="s">
        <v>49</v>
      </c>
      <c r="AD9" s="17" t="s">
        <v>50</v>
      </c>
      <c r="AE9" s="17">
        <f t="shared" si="2"/>
        <v>2.5</v>
      </c>
      <c r="AF9" s="21">
        <f>AE9*N9</f>
        <v>93177.5</v>
      </c>
      <c r="AG9" s="17">
        <v>4.0000000000000001E-3</v>
      </c>
      <c r="AH9" s="24">
        <f t="shared" si="3"/>
        <v>3.7270999999999999E-2</v>
      </c>
      <c r="AI9" s="17">
        <v>0.18</v>
      </c>
      <c r="AJ9" s="24">
        <f>(AI9+AH9)*N9/907200</f>
        <v>8.9262648159171062E-3</v>
      </c>
      <c r="AK9" s="23">
        <f>(Y9-AJ9)/365</f>
        <v>2.145485887896826E-4</v>
      </c>
    </row>
    <row r="10" spans="1:89" s="25" customFormat="1" x14ac:dyDescent="0.25">
      <c r="A10" s="16">
        <v>42</v>
      </c>
      <c r="B10" s="17" t="s">
        <v>40</v>
      </c>
      <c r="C10" s="17" t="s">
        <v>41</v>
      </c>
      <c r="D10" s="17">
        <v>2017</v>
      </c>
      <c r="E10" s="17" t="s">
        <v>42</v>
      </c>
      <c r="F10" s="17" t="s">
        <v>43</v>
      </c>
      <c r="G10" s="16" t="s">
        <v>44</v>
      </c>
      <c r="H10" s="16" t="s">
        <v>45</v>
      </c>
      <c r="I10" s="17" t="s">
        <v>46</v>
      </c>
      <c r="J10" s="18">
        <v>52000</v>
      </c>
      <c r="K10" s="19">
        <v>1</v>
      </c>
      <c r="L10" s="17">
        <v>7</v>
      </c>
      <c r="M10" s="20">
        <v>43767</v>
      </c>
      <c r="N10" s="21">
        <v>54286</v>
      </c>
      <c r="O10" s="17" t="s">
        <v>57</v>
      </c>
      <c r="P10" s="17">
        <v>2010</v>
      </c>
      <c r="Q10" s="17" t="s">
        <v>48</v>
      </c>
      <c r="R10" s="22">
        <v>2009</v>
      </c>
      <c r="S10" s="17">
        <v>523881</v>
      </c>
      <c r="T10" s="17">
        <f t="shared" si="0"/>
        <v>2.5</v>
      </c>
      <c r="U10" s="21">
        <f>T10*N10</f>
        <v>135715</v>
      </c>
      <c r="V10" s="23">
        <v>3.9E-2</v>
      </c>
      <c r="W10" s="24">
        <f t="shared" si="1"/>
        <v>0.52928850000000005</v>
      </c>
      <c r="X10" s="17">
        <v>1.76</v>
      </c>
      <c r="Y10" s="24">
        <f>(X10+W10)*N10/907200</f>
        <v>0.13698888394069667</v>
      </c>
      <c r="Z10" s="17">
        <v>2019</v>
      </c>
      <c r="AA10" s="22">
        <v>2019</v>
      </c>
      <c r="AB10" s="22">
        <v>75081345</v>
      </c>
      <c r="AC10" s="17" t="s">
        <v>49</v>
      </c>
      <c r="AD10" s="17" t="s">
        <v>50</v>
      </c>
      <c r="AE10" s="17">
        <f t="shared" si="2"/>
        <v>2.5</v>
      </c>
      <c r="AF10" s="21">
        <f>AE10*N10</f>
        <v>135715</v>
      </c>
      <c r="AG10" s="17">
        <v>4.0000000000000001E-3</v>
      </c>
      <c r="AH10" s="24">
        <f t="shared" si="3"/>
        <v>5.4286000000000001E-2</v>
      </c>
      <c r="AI10" s="17">
        <v>0.18</v>
      </c>
      <c r="AJ10" s="24">
        <f>(AI10+AH10)*N10/907200</f>
        <v>1.4019455242504407E-2</v>
      </c>
      <c r="AK10" s="23">
        <f>(Y10-AJ10)/365</f>
        <v>3.3690254437860896E-4</v>
      </c>
    </row>
    <row r="11" spans="1:89" s="25" customFormat="1" x14ac:dyDescent="0.25">
      <c r="A11" s="16">
        <v>43</v>
      </c>
      <c r="B11" s="17" t="s">
        <v>40</v>
      </c>
      <c r="C11" s="17" t="s">
        <v>41</v>
      </c>
      <c r="D11" s="17">
        <v>2017</v>
      </c>
      <c r="E11" s="17" t="s">
        <v>42</v>
      </c>
      <c r="F11" s="17" t="s">
        <v>43</v>
      </c>
      <c r="G11" s="16" t="s">
        <v>44</v>
      </c>
      <c r="H11" s="16" t="s">
        <v>45</v>
      </c>
      <c r="I11" s="17" t="s">
        <v>46</v>
      </c>
      <c r="J11" s="18">
        <v>52000</v>
      </c>
      <c r="K11" s="19">
        <v>1</v>
      </c>
      <c r="L11" s="17">
        <v>7</v>
      </c>
      <c r="M11" s="20">
        <v>43767</v>
      </c>
      <c r="N11" s="21">
        <v>55335</v>
      </c>
      <c r="O11" s="17" t="s">
        <v>58</v>
      </c>
      <c r="P11" s="17">
        <v>2010</v>
      </c>
      <c r="Q11" s="17" t="s">
        <v>48</v>
      </c>
      <c r="R11" s="22">
        <v>2009</v>
      </c>
      <c r="S11" s="17">
        <v>523899</v>
      </c>
      <c r="T11" s="17">
        <f t="shared" si="0"/>
        <v>2.5</v>
      </c>
      <c r="U11" s="21">
        <f>T11*N11</f>
        <v>138337.5</v>
      </c>
      <c r="V11" s="23">
        <v>3.9E-2</v>
      </c>
      <c r="W11" s="24">
        <f t="shared" si="1"/>
        <v>0.53951625000000003</v>
      </c>
      <c r="X11" s="17">
        <v>1.76</v>
      </c>
      <c r="Y11" s="24">
        <f>(X11+W11)*N11/907200</f>
        <v>0.14025984534143518</v>
      </c>
      <c r="Z11" s="17">
        <v>2019</v>
      </c>
      <c r="AA11" s="22">
        <v>2019</v>
      </c>
      <c r="AB11" s="22">
        <v>75080879</v>
      </c>
      <c r="AC11" s="17" t="s">
        <v>49</v>
      </c>
      <c r="AD11" s="17" t="s">
        <v>50</v>
      </c>
      <c r="AE11" s="17">
        <f t="shared" si="2"/>
        <v>2.5</v>
      </c>
      <c r="AF11" s="21">
        <f>AE11*N11</f>
        <v>138337.5</v>
      </c>
      <c r="AG11" s="17">
        <v>4.0000000000000001E-3</v>
      </c>
      <c r="AH11" s="24">
        <f t="shared" si="3"/>
        <v>5.5335000000000002E-2</v>
      </c>
      <c r="AI11" s="17">
        <v>0.18</v>
      </c>
      <c r="AJ11" s="24">
        <f>(AI11+AH11)*N11/907200</f>
        <v>1.4354345486111109E-2</v>
      </c>
      <c r="AK11" s="23">
        <f>(Y11-AJ11)/365</f>
        <v>3.4494657494609334E-4</v>
      </c>
    </row>
    <row r="12" spans="1:89" s="25" customFormat="1" x14ac:dyDescent="0.25">
      <c r="A12" s="16">
        <v>41</v>
      </c>
      <c r="B12" s="17" t="s">
        <v>40</v>
      </c>
      <c r="C12" s="17" t="s">
        <v>41</v>
      </c>
      <c r="D12" s="17">
        <v>2017</v>
      </c>
      <c r="E12" s="17" t="s">
        <v>42</v>
      </c>
      <c r="F12" s="17" t="s">
        <v>43</v>
      </c>
      <c r="G12" s="16" t="s">
        <v>44</v>
      </c>
      <c r="H12" s="16" t="s">
        <v>45</v>
      </c>
      <c r="I12" s="17" t="s">
        <v>46</v>
      </c>
      <c r="J12" s="18">
        <v>52000</v>
      </c>
      <c r="K12" s="19">
        <v>1</v>
      </c>
      <c r="L12" s="17">
        <v>7</v>
      </c>
      <c r="M12" s="20">
        <v>43767</v>
      </c>
      <c r="N12" s="21">
        <v>51690</v>
      </c>
      <c r="O12" s="17" t="s">
        <v>59</v>
      </c>
      <c r="P12" s="17">
        <v>2010</v>
      </c>
      <c r="Q12" s="17" t="s">
        <v>48</v>
      </c>
      <c r="R12" s="22">
        <v>2009</v>
      </c>
      <c r="S12" s="17">
        <v>523857</v>
      </c>
      <c r="T12" s="17">
        <f t="shared" si="0"/>
        <v>2.5</v>
      </c>
      <c r="U12" s="21">
        <f>T12*N12</f>
        <v>129225</v>
      </c>
      <c r="V12" s="23">
        <v>3.9E-2</v>
      </c>
      <c r="W12" s="24">
        <f t="shared" si="1"/>
        <v>0.50397749999999997</v>
      </c>
      <c r="X12" s="17">
        <v>1.76</v>
      </c>
      <c r="Y12" s="24">
        <f>(X12+W12)*N12/907200</f>
        <v>0.12899580795304236</v>
      </c>
      <c r="Z12" s="17">
        <v>2019</v>
      </c>
      <c r="AA12" s="22">
        <v>2019</v>
      </c>
      <c r="AB12" s="22">
        <v>75081804</v>
      </c>
      <c r="AC12" s="17" t="s">
        <v>49</v>
      </c>
      <c r="AD12" s="17" t="s">
        <v>50</v>
      </c>
      <c r="AE12" s="17">
        <f t="shared" si="2"/>
        <v>2.5</v>
      </c>
      <c r="AF12" s="21">
        <f>AE12*N12</f>
        <v>129225</v>
      </c>
      <c r="AG12" s="17">
        <v>4.0000000000000001E-3</v>
      </c>
      <c r="AH12" s="24">
        <f t="shared" si="3"/>
        <v>5.169E-2</v>
      </c>
      <c r="AI12" s="17">
        <v>0.18</v>
      </c>
      <c r="AJ12" s="24">
        <f>(AI12+AH12)*N12/907200</f>
        <v>1.3201120039682539E-2</v>
      </c>
      <c r="AK12" s="23">
        <f>(Y12-AJ12)/365</f>
        <v>3.1724572031057482E-4</v>
      </c>
    </row>
    <row r="13" spans="1:89" s="25" customFormat="1" x14ac:dyDescent="0.25">
      <c r="A13" s="16">
        <v>40</v>
      </c>
      <c r="B13" s="17" t="s">
        <v>40</v>
      </c>
      <c r="C13" s="17" t="s">
        <v>41</v>
      </c>
      <c r="D13" s="17">
        <v>2017</v>
      </c>
      <c r="E13" s="17" t="s">
        <v>42</v>
      </c>
      <c r="F13" s="17" t="s">
        <v>43</v>
      </c>
      <c r="G13" s="16" t="s">
        <v>44</v>
      </c>
      <c r="H13" s="16" t="s">
        <v>45</v>
      </c>
      <c r="I13" s="17" t="s">
        <v>46</v>
      </c>
      <c r="J13" s="18">
        <v>52000</v>
      </c>
      <c r="K13" s="19">
        <v>1</v>
      </c>
      <c r="L13" s="17">
        <v>7</v>
      </c>
      <c r="M13" s="20">
        <v>43767</v>
      </c>
      <c r="N13" s="21">
        <v>51953</v>
      </c>
      <c r="O13" s="17" t="s">
        <v>60</v>
      </c>
      <c r="P13" s="17">
        <v>2010</v>
      </c>
      <c r="Q13" s="17" t="s">
        <v>48</v>
      </c>
      <c r="R13" s="22">
        <v>2009</v>
      </c>
      <c r="S13" s="17">
        <v>523853</v>
      </c>
      <c r="T13" s="17">
        <f t="shared" si="0"/>
        <v>2.5</v>
      </c>
      <c r="U13" s="21">
        <f>T13*N13</f>
        <v>129882.5</v>
      </c>
      <c r="V13" s="23">
        <v>3.9E-2</v>
      </c>
      <c r="W13" s="24">
        <f t="shared" si="1"/>
        <v>0.5065417499999999</v>
      </c>
      <c r="X13" s="17">
        <v>1.76</v>
      </c>
      <c r="Y13" s="24">
        <f>(X13+W13)*N13/907200</f>
        <v>0.12979898979028881</v>
      </c>
      <c r="Z13" s="17">
        <v>2019</v>
      </c>
      <c r="AA13" s="22">
        <v>2019</v>
      </c>
      <c r="AB13" s="22">
        <v>75080934</v>
      </c>
      <c r="AC13" s="17" t="s">
        <v>49</v>
      </c>
      <c r="AD13" s="17" t="s">
        <v>50</v>
      </c>
      <c r="AE13" s="17">
        <f t="shared" si="2"/>
        <v>2.5</v>
      </c>
      <c r="AF13" s="21">
        <f>AE13*N13</f>
        <v>129882.5</v>
      </c>
      <c r="AG13" s="17">
        <v>4.0000000000000001E-3</v>
      </c>
      <c r="AH13" s="24">
        <f t="shared" si="3"/>
        <v>5.1952999999999999E-2</v>
      </c>
      <c r="AI13" s="17">
        <v>0.18</v>
      </c>
      <c r="AJ13" s="24">
        <f>(AI13+AH13)*N13/907200</f>
        <v>1.3283348995811288E-2</v>
      </c>
      <c r="AK13" s="23">
        <f>(Y13-AJ13)/365</f>
        <v>3.1922093368350003E-4</v>
      </c>
    </row>
    <row r="14" spans="1:89" s="25" customFormat="1" x14ac:dyDescent="0.25">
      <c r="A14" s="16">
        <v>39</v>
      </c>
      <c r="B14" s="17" t="s">
        <v>40</v>
      </c>
      <c r="C14" s="17" t="s">
        <v>41</v>
      </c>
      <c r="D14" s="17">
        <v>2017</v>
      </c>
      <c r="E14" s="17" t="s">
        <v>42</v>
      </c>
      <c r="F14" s="17" t="s">
        <v>43</v>
      </c>
      <c r="G14" s="16" t="s">
        <v>44</v>
      </c>
      <c r="H14" s="16" t="s">
        <v>45</v>
      </c>
      <c r="I14" s="17" t="s">
        <v>46</v>
      </c>
      <c r="J14" s="18">
        <v>52000</v>
      </c>
      <c r="K14" s="19">
        <v>1</v>
      </c>
      <c r="L14" s="17">
        <v>7</v>
      </c>
      <c r="M14" s="20">
        <v>43767</v>
      </c>
      <c r="N14" s="21">
        <v>63190</v>
      </c>
      <c r="O14" s="17" t="s">
        <v>61</v>
      </c>
      <c r="P14" s="17">
        <v>2010</v>
      </c>
      <c r="Q14" s="17" t="s">
        <v>48</v>
      </c>
      <c r="R14" s="22">
        <v>2009</v>
      </c>
      <c r="S14" s="17">
        <v>521318</v>
      </c>
      <c r="T14" s="17">
        <f t="shared" si="0"/>
        <v>2.5</v>
      </c>
      <c r="U14" s="21">
        <f>T14*N14</f>
        <v>157975</v>
      </c>
      <c r="V14" s="23">
        <v>3.9E-2</v>
      </c>
      <c r="W14" s="24">
        <f t="shared" si="1"/>
        <v>0.6161025</v>
      </c>
      <c r="X14" s="17">
        <v>1.76</v>
      </c>
      <c r="Y14" s="24">
        <f>(X14+W14)*N14/907200</f>
        <v>0.16550475857032629</v>
      </c>
      <c r="Z14" s="17">
        <v>2019</v>
      </c>
      <c r="AA14" s="22">
        <v>2019</v>
      </c>
      <c r="AB14" s="22">
        <v>75081779</v>
      </c>
      <c r="AC14" s="17" t="s">
        <v>49</v>
      </c>
      <c r="AD14" s="17" t="s">
        <v>50</v>
      </c>
      <c r="AE14" s="17">
        <f t="shared" si="2"/>
        <v>2.5</v>
      </c>
      <c r="AF14" s="21">
        <f>AE14*N14</f>
        <v>157975</v>
      </c>
      <c r="AG14" s="17">
        <v>4.0000000000000001E-3</v>
      </c>
      <c r="AH14" s="24">
        <f t="shared" si="3"/>
        <v>6.3189999999999996E-2</v>
      </c>
      <c r="AI14" s="17">
        <v>0.18</v>
      </c>
      <c r="AJ14" s="24">
        <f>(AI14+AH14)*N14/907200</f>
        <v>1.6939127094356261E-2</v>
      </c>
      <c r="AK14" s="23">
        <f>(Y14-AJ14)/365</f>
        <v>4.070291273314247E-4</v>
      </c>
    </row>
    <row r="15" spans="1:89" s="25" customFormat="1" x14ac:dyDescent="0.25">
      <c r="A15" s="16">
        <v>37</v>
      </c>
      <c r="B15" s="17" t="s">
        <v>40</v>
      </c>
      <c r="C15" s="17" t="s">
        <v>41</v>
      </c>
      <c r="D15" s="17">
        <v>2017</v>
      </c>
      <c r="E15" s="17" t="s">
        <v>42</v>
      </c>
      <c r="F15" s="17" t="s">
        <v>43</v>
      </c>
      <c r="G15" s="16" t="s">
        <v>44</v>
      </c>
      <c r="H15" s="16" t="s">
        <v>45</v>
      </c>
      <c r="I15" s="17" t="s">
        <v>46</v>
      </c>
      <c r="J15" s="18">
        <v>52000</v>
      </c>
      <c r="K15" s="19">
        <v>1</v>
      </c>
      <c r="L15" s="17">
        <v>7</v>
      </c>
      <c r="M15" s="20">
        <v>43767</v>
      </c>
      <c r="N15" s="21">
        <v>52038</v>
      </c>
      <c r="O15" s="17" t="s">
        <v>62</v>
      </c>
      <c r="P15" s="17">
        <v>2010</v>
      </c>
      <c r="Q15" s="17" t="s">
        <v>48</v>
      </c>
      <c r="R15" s="22">
        <v>2008</v>
      </c>
      <c r="S15" s="17">
        <v>521166</v>
      </c>
      <c r="T15" s="17">
        <f t="shared" si="0"/>
        <v>2.5</v>
      </c>
      <c r="U15" s="21">
        <f>T15*N15</f>
        <v>130095</v>
      </c>
      <c r="V15" s="23">
        <v>3.9E-2</v>
      </c>
      <c r="W15" s="24">
        <f t="shared" si="1"/>
        <v>0.50737049999999995</v>
      </c>
      <c r="X15" s="17">
        <v>1.76</v>
      </c>
      <c r="Y15" s="24">
        <f>(X15+W15)*N15/907200</f>
        <v>0.13005889118055558</v>
      </c>
      <c r="Z15" s="17">
        <v>2019</v>
      </c>
      <c r="AA15" s="22">
        <v>2019</v>
      </c>
      <c r="AB15" s="22">
        <v>75081090</v>
      </c>
      <c r="AC15" s="17" t="s">
        <v>49</v>
      </c>
      <c r="AD15" s="17" t="s">
        <v>50</v>
      </c>
      <c r="AE15" s="17">
        <f t="shared" si="2"/>
        <v>2.5</v>
      </c>
      <c r="AF15" s="21">
        <f>AE15*N15</f>
        <v>130095</v>
      </c>
      <c r="AG15" s="17">
        <v>4.0000000000000001E-3</v>
      </c>
      <c r="AH15" s="24">
        <f t="shared" si="3"/>
        <v>5.2038000000000001E-2</v>
      </c>
      <c r="AI15" s="17">
        <v>0.18</v>
      </c>
      <c r="AJ15" s="24">
        <f>(AI15+AH15)*N15/907200</f>
        <v>1.3309957499999999E-2</v>
      </c>
      <c r="AK15" s="23">
        <f>(Y15-AJ15)/365</f>
        <v>3.1986009227549474E-4</v>
      </c>
    </row>
    <row r="16" spans="1:89" s="25" customFormat="1" x14ac:dyDescent="0.25">
      <c r="A16" s="16">
        <v>38</v>
      </c>
      <c r="B16" s="17" t="s">
        <v>40</v>
      </c>
      <c r="C16" s="17" t="s">
        <v>41</v>
      </c>
      <c r="D16" s="17">
        <v>2017</v>
      </c>
      <c r="E16" s="17" t="s">
        <v>42</v>
      </c>
      <c r="F16" s="17" t="s">
        <v>43</v>
      </c>
      <c r="G16" s="16" t="s">
        <v>44</v>
      </c>
      <c r="H16" s="16" t="s">
        <v>45</v>
      </c>
      <c r="I16" s="17" t="s">
        <v>46</v>
      </c>
      <c r="J16" s="18">
        <v>52000</v>
      </c>
      <c r="K16" s="19">
        <v>1</v>
      </c>
      <c r="L16" s="17">
        <v>7</v>
      </c>
      <c r="M16" s="20">
        <v>43767</v>
      </c>
      <c r="N16" s="21">
        <v>50395</v>
      </c>
      <c r="O16" s="17" t="s">
        <v>63</v>
      </c>
      <c r="P16" s="17">
        <v>2010</v>
      </c>
      <c r="Q16" s="17" t="s">
        <v>48</v>
      </c>
      <c r="R16" s="22">
        <v>2008</v>
      </c>
      <c r="S16" s="17">
        <v>521010</v>
      </c>
      <c r="T16" s="17">
        <f t="shared" si="0"/>
        <v>2.5</v>
      </c>
      <c r="U16" s="21">
        <f>T16*N16</f>
        <v>125987.5</v>
      </c>
      <c r="V16" s="23">
        <v>3.9E-2</v>
      </c>
      <c r="W16" s="24">
        <f t="shared" si="1"/>
        <v>0.49135124999999996</v>
      </c>
      <c r="X16" s="17">
        <v>1.76</v>
      </c>
      <c r="Y16" s="24">
        <f>(X16+W16)*N16/907200</f>
        <v>0.12506266120342813</v>
      </c>
      <c r="Z16" s="17">
        <v>2019</v>
      </c>
      <c r="AA16" s="22">
        <v>2019</v>
      </c>
      <c r="AB16" s="22">
        <v>75081780</v>
      </c>
      <c r="AC16" s="17" t="s">
        <v>49</v>
      </c>
      <c r="AD16" s="17" t="s">
        <v>50</v>
      </c>
      <c r="AE16" s="17">
        <f t="shared" si="2"/>
        <v>2.5</v>
      </c>
      <c r="AF16" s="21">
        <f>AE16*N16</f>
        <v>125987.5</v>
      </c>
      <c r="AG16" s="17">
        <v>4.0000000000000001E-3</v>
      </c>
      <c r="AH16" s="24">
        <f t="shared" si="3"/>
        <v>5.0395000000000002E-2</v>
      </c>
      <c r="AI16" s="17">
        <v>0.18</v>
      </c>
      <c r="AJ16" s="24">
        <f>(AI16+AH16)*N16/907200</f>
        <v>1.2798452408509698E-2</v>
      </c>
      <c r="AK16" s="23">
        <f>(Y16-AJ16)/365</f>
        <v>3.0757317478059842E-4</v>
      </c>
    </row>
    <row r="17" spans="1:37" s="25" customFormat="1" x14ac:dyDescent="0.25">
      <c r="A17" s="16">
        <v>26</v>
      </c>
      <c r="B17" s="17" t="s">
        <v>40</v>
      </c>
      <c r="C17" s="17" t="s">
        <v>41</v>
      </c>
      <c r="D17" s="17">
        <v>2017</v>
      </c>
      <c r="E17" s="17" t="s">
        <v>42</v>
      </c>
      <c r="F17" s="17" t="s">
        <v>43</v>
      </c>
      <c r="G17" s="16" t="s">
        <v>44</v>
      </c>
      <c r="H17" s="16" t="s">
        <v>45</v>
      </c>
      <c r="I17" s="17" t="s">
        <v>46</v>
      </c>
      <c r="J17" s="18">
        <v>52000</v>
      </c>
      <c r="K17" s="19">
        <v>1</v>
      </c>
      <c r="L17" s="17">
        <v>7</v>
      </c>
      <c r="M17" s="20">
        <v>43767</v>
      </c>
      <c r="N17" s="21">
        <v>48223</v>
      </c>
      <c r="O17" s="17" t="s">
        <v>64</v>
      </c>
      <c r="P17" s="17">
        <v>2010</v>
      </c>
      <c r="Q17" s="17" t="s">
        <v>48</v>
      </c>
      <c r="R17" s="22">
        <v>2009</v>
      </c>
      <c r="S17" s="17">
        <v>521243</v>
      </c>
      <c r="T17" s="17">
        <f t="shared" si="0"/>
        <v>2.5</v>
      </c>
      <c r="U17" s="21">
        <f>T17*N17</f>
        <v>120557.5</v>
      </c>
      <c r="V17" s="23">
        <v>3.9E-2</v>
      </c>
      <c r="W17" s="24">
        <f t="shared" si="1"/>
        <v>0.47017425000000002</v>
      </c>
      <c r="X17" s="17">
        <v>1.76</v>
      </c>
      <c r="Y17" s="24">
        <f>(X17+W17)*N17/907200</f>
        <v>0.11854683956983025</v>
      </c>
      <c r="Z17" s="17">
        <v>2019</v>
      </c>
      <c r="AA17" s="22">
        <v>2018</v>
      </c>
      <c r="AB17" s="22">
        <v>75080667</v>
      </c>
      <c r="AC17" s="17" t="s">
        <v>49</v>
      </c>
      <c r="AD17" s="17" t="s">
        <v>50</v>
      </c>
      <c r="AE17" s="17">
        <f t="shared" si="2"/>
        <v>2.5</v>
      </c>
      <c r="AF17" s="21">
        <f>AE17*N17</f>
        <v>120557.5</v>
      </c>
      <c r="AG17" s="17">
        <v>4.0000000000000001E-3</v>
      </c>
      <c r="AH17" s="24">
        <f t="shared" si="3"/>
        <v>4.8223000000000002E-2</v>
      </c>
      <c r="AI17" s="17">
        <v>0.18</v>
      </c>
      <c r="AJ17" s="24">
        <f>(AI17+AH17)*N17/907200</f>
        <v>1.2131390794753087E-2</v>
      </c>
      <c r="AK17" s="23">
        <f>(Y17-AJ17)/365</f>
        <v>2.9154917472623879E-4</v>
      </c>
    </row>
    <row r="18" spans="1:37" s="25" customFormat="1" x14ac:dyDescent="0.25">
      <c r="A18" s="16">
        <v>27</v>
      </c>
      <c r="B18" s="17" t="s">
        <v>40</v>
      </c>
      <c r="C18" s="17" t="s">
        <v>41</v>
      </c>
      <c r="D18" s="17">
        <v>2017</v>
      </c>
      <c r="E18" s="17" t="s">
        <v>42</v>
      </c>
      <c r="F18" s="17" t="s">
        <v>43</v>
      </c>
      <c r="G18" s="16" t="s">
        <v>44</v>
      </c>
      <c r="H18" s="16" t="s">
        <v>45</v>
      </c>
      <c r="I18" s="17" t="s">
        <v>46</v>
      </c>
      <c r="J18" s="18">
        <v>52000</v>
      </c>
      <c r="K18" s="19">
        <v>1</v>
      </c>
      <c r="L18" s="17">
        <v>7</v>
      </c>
      <c r="M18" s="20">
        <v>43767</v>
      </c>
      <c r="N18" s="21">
        <v>65541</v>
      </c>
      <c r="O18" s="17" t="s">
        <v>65</v>
      </c>
      <c r="P18" s="17">
        <v>2010</v>
      </c>
      <c r="Q18" s="17" t="s">
        <v>48</v>
      </c>
      <c r="R18" s="22">
        <v>2009</v>
      </c>
      <c r="S18" s="26">
        <v>521282</v>
      </c>
      <c r="T18" s="17">
        <f t="shared" si="0"/>
        <v>2.5</v>
      </c>
      <c r="U18" s="21">
        <f>T18*N18</f>
        <v>163852.5</v>
      </c>
      <c r="V18" s="23">
        <v>3.9E-2</v>
      </c>
      <c r="W18" s="24">
        <f t="shared" si="1"/>
        <v>0.63902475000000003</v>
      </c>
      <c r="X18" s="17">
        <v>1.76</v>
      </c>
      <c r="Y18" s="24">
        <f>(X18+W18)*N18/907200</f>
        <v>0.1733184315914352</v>
      </c>
      <c r="Z18" s="17">
        <v>2019</v>
      </c>
      <c r="AA18" s="22">
        <v>2018</v>
      </c>
      <c r="AB18" s="22">
        <v>75080613</v>
      </c>
      <c r="AC18" s="17" t="s">
        <v>49</v>
      </c>
      <c r="AD18" s="17" t="s">
        <v>50</v>
      </c>
      <c r="AE18" s="17">
        <f t="shared" si="2"/>
        <v>2.5</v>
      </c>
      <c r="AF18" s="21">
        <f>AE18*N18</f>
        <v>163852.5</v>
      </c>
      <c r="AG18" s="17">
        <v>4.0000000000000001E-3</v>
      </c>
      <c r="AH18" s="24">
        <f t="shared" si="3"/>
        <v>6.5541000000000002E-2</v>
      </c>
      <c r="AI18" s="17">
        <v>0.18</v>
      </c>
      <c r="AJ18" s="24">
        <f>(AI18+AH18)*N18/907200</f>
        <v>1.773920048611111E-2</v>
      </c>
      <c r="AK18" s="23">
        <f>(Y18-AJ18)/365</f>
        <v>4.2624446878170984E-4</v>
      </c>
    </row>
    <row r="19" spans="1:37" s="25" customFormat="1" x14ac:dyDescent="0.25">
      <c r="A19" s="16">
        <v>34</v>
      </c>
      <c r="B19" s="17" t="s">
        <v>40</v>
      </c>
      <c r="C19" s="17" t="s">
        <v>41</v>
      </c>
      <c r="D19" s="17">
        <v>2017</v>
      </c>
      <c r="E19" s="17" t="s">
        <v>42</v>
      </c>
      <c r="F19" s="17" t="s">
        <v>43</v>
      </c>
      <c r="G19" s="16" t="s">
        <v>44</v>
      </c>
      <c r="H19" s="16" t="s">
        <v>45</v>
      </c>
      <c r="I19" s="17" t="s">
        <v>46</v>
      </c>
      <c r="J19" s="18">
        <v>52000</v>
      </c>
      <c r="K19" s="19">
        <v>1</v>
      </c>
      <c r="L19" s="17">
        <v>7</v>
      </c>
      <c r="M19" s="20">
        <v>43767</v>
      </c>
      <c r="N19" s="21">
        <v>54122</v>
      </c>
      <c r="O19" s="17" t="s">
        <v>66</v>
      </c>
      <c r="P19" s="17">
        <v>2010</v>
      </c>
      <c r="Q19" s="17" t="s">
        <v>48</v>
      </c>
      <c r="R19" s="22">
        <v>2009</v>
      </c>
      <c r="S19" s="17">
        <v>521321</v>
      </c>
      <c r="T19" s="17">
        <f t="shared" si="0"/>
        <v>2.5</v>
      </c>
      <c r="U19" s="21">
        <f>T19*N19</f>
        <v>135305</v>
      </c>
      <c r="V19" s="23">
        <v>3.9E-2</v>
      </c>
      <c r="W19" s="24">
        <f t="shared" si="1"/>
        <v>0.52768950000000003</v>
      </c>
      <c r="X19" s="17">
        <v>1.76</v>
      </c>
      <c r="Y19" s="24">
        <f>(X19+W19)*N19/907200</f>
        <v>0.13647964188602293</v>
      </c>
      <c r="Z19" s="17">
        <v>2019</v>
      </c>
      <c r="AA19" s="22">
        <v>2018</v>
      </c>
      <c r="AB19" s="22">
        <v>75080668</v>
      </c>
      <c r="AC19" s="17" t="s">
        <v>49</v>
      </c>
      <c r="AD19" s="17" t="s">
        <v>50</v>
      </c>
      <c r="AE19" s="17">
        <f t="shared" si="2"/>
        <v>2.5</v>
      </c>
      <c r="AF19" s="21">
        <f>AE19*N19</f>
        <v>135305</v>
      </c>
      <c r="AG19" s="17">
        <v>4.0000000000000001E-3</v>
      </c>
      <c r="AH19" s="24">
        <f t="shared" si="3"/>
        <v>5.4122000000000003E-2</v>
      </c>
      <c r="AI19" s="17">
        <v>0.18</v>
      </c>
      <c r="AJ19" s="24">
        <f>(AI19+AH19)*N19/907200</f>
        <v>1.3967317993827161E-2</v>
      </c>
      <c r="AK19" s="23">
        <f>(Y19-AJ19)/365</f>
        <v>3.3565020244437198E-4</v>
      </c>
    </row>
    <row r="20" spans="1:37" s="25" customFormat="1" x14ac:dyDescent="0.25">
      <c r="A20" s="16">
        <v>35</v>
      </c>
      <c r="B20" s="17" t="s">
        <v>40</v>
      </c>
      <c r="C20" s="17" t="s">
        <v>41</v>
      </c>
      <c r="D20" s="17">
        <v>2017</v>
      </c>
      <c r="E20" s="17" t="s">
        <v>42</v>
      </c>
      <c r="F20" s="17" t="s">
        <v>43</v>
      </c>
      <c r="G20" s="16" t="s">
        <v>44</v>
      </c>
      <c r="H20" s="16" t="s">
        <v>45</v>
      </c>
      <c r="I20" s="17" t="s">
        <v>46</v>
      </c>
      <c r="J20" s="18">
        <v>52000</v>
      </c>
      <c r="K20" s="19">
        <v>1</v>
      </c>
      <c r="L20" s="17">
        <v>7</v>
      </c>
      <c r="M20" s="20">
        <v>43767</v>
      </c>
      <c r="N20" s="21">
        <v>56819</v>
      </c>
      <c r="O20" s="17" t="s">
        <v>67</v>
      </c>
      <c r="P20" s="17">
        <v>2010</v>
      </c>
      <c r="Q20" s="17" t="s">
        <v>48</v>
      </c>
      <c r="R20" s="22">
        <v>2009</v>
      </c>
      <c r="S20" s="17">
        <v>523800</v>
      </c>
      <c r="T20" s="17">
        <f t="shared" si="0"/>
        <v>2.5</v>
      </c>
      <c r="U20" s="21">
        <f>T20*N20</f>
        <v>142047.5</v>
      </c>
      <c r="V20" s="23">
        <v>3.9E-2</v>
      </c>
      <c r="W20" s="24">
        <f t="shared" si="1"/>
        <v>0.55398524999999998</v>
      </c>
      <c r="X20" s="17">
        <v>1.76</v>
      </c>
      <c r="Y20" s="24">
        <f>(X20+W20)*N20/907200</f>
        <v>0.1449276101408179</v>
      </c>
      <c r="Z20" s="17">
        <v>2019</v>
      </c>
      <c r="AA20" s="22">
        <v>2018</v>
      </c>
      <c r="AB20" s="22">
        <v>75080612</v>
      </c>
      <c r="AC20" s="17" t="s">
        <v>49</v>
      </c>
      <c r="AD20" s="17" t="s">
        <v>50</v>
      </c>
      <c r="AE20" s="17">
        <f t="shared" si="2"/>
        <v>2.5</v>
      </c>
      <c r="AF20" s="21">
        <f>AE20*N20</f>
        <v>142047.5</v>
      </c>
      <c r="AG20" s="17">
        <v>4.0000000000000001E-3</v>
      </c>
      <c r="AH20" s="24">
        <f t="shared" si="3"/>
        <v>5.6819000000000008E-2</v>
      </c>
      <c r="AI20" s="17">
        <v>0.18</v>
      </c>
      <c r="AJ20" s="24">
        <f>(AI20+AH20)*N20/907200</f>
        <v>1.4832251720679012E-2</v>
      </c>
      <c r="AK20" s="23">
        <f>(Y20-AJ20)/365</f>
        <v>3.5642563950722984E-4</v>
      </c>
    </row>
    <row r="21" spans="1:37" s="25" customFormat="1" x14ac:dyDescent="0.25">
      <c r="A21" s="16">
        <v>36</v>
      </c>
      <c r="B21" s="17" t="s">
        <v>40</v>
      </c>
      <c r="C21" s="17" t="s">
        <v>41</v>
      </c>
      <c r="D21" s="17">
        <v>2017</v>
      </c>
      <c r="E21" s="17" t="s">
        <v>42</v>
      </c>
      <c r="F21" s="17" t="s">
        <v>43</v>
      </c>
      <c r="G21" s="16" t="s">
        <v>44</v>
      </c>
      <c r="H21" s="16" t="s">
        <v>45</v>
      </c>
      <c r="I21" s="17" t="s">
        <v>46</v>
      </c>
      <c r="J21" s="18">
        <v>52000</v>
      </c>
      <c r="K21" s="19">
        <v>1</v>
      </c>
      <c r="L21" s="17">
        <v>7</v>
      </c>
      <c r="M21" s="20">
        <v>43767</v>
      </c>
      <c r="N21" s="21">
        <v>48285</v>
      </c>
      <c r="O21" s="17" t="s">
        <v>68</v>
      </c>
      <c r="P21" s="17">
        <v>2010</v>
      </c>
      <c r="Q21" s="17" t="s">
        <v>48</v>
      </c>
      <c r="R21" s="22">
        <v>2009</v>
      </c>
      <c r="S21" s="17">
        <v>521352</v>
      </c>
      <c r="T21" s="17">
        <f t="shared" si="0"/>
        <v>2.5</v>
      </c>
      <c r="U21" s="21">
        <f>T21*N21</f>
        <v>120712.5</v>
      </c>
      <c r="V21" s="23">
        <v>3.9E-2</v>
      </c>
      <c r="W21" s="24">
        <f t="shared" si="1"/>
        <v>0.47077875000000002</v>
      </c>
      <c r="X21" s="17">
        <v>1.76</v>
      </c>
      <c r="Y21" s="24">
        <f>(X21+W21)*N21/907200</f>
        <v>0.1187314285094246</v>
      </c>
      <c r="Z21" s="17">
        <v>2019</v>
      </c>
      <c r="AA21" s="22">
        <v>2019</v>
      </c>
      <c r="AB21" s="22">
        <v>75080910</v>
      </c>
      <c r="AC21" s="17" t="s">
        <v>49</v>
      </c>
      <c r="AD21" s="17" t="s">
        <v>50</v>
      </c>
      <c r="AE21" s="17">
        <f t="shared" si="2"/>
        <v>2.5</v>
      </c>
      <c r="AF21" s="21">
        <f>AE21*N21</f>
        <v>120712.5</v>
      </c>
      <c r="AG21" s="17">
        <v>4.0000000000000001E-3</v>
      </c>
      <c r="AH21" s="24">
        <f t="shared" si="3"/>
        <v>4.8285000000000002E-2</v>
      </c>
      <c r="AI21" s="17">
        <v>0.18</v>
      </c>
      <c r="AJ21" s="24">
        <f>(AI21+AH21)*N21/907200</f>
        <v>1.2150287946428572E-2</v>
      </c>
      <c r="AK21" s="23">
        <f>(Y21-AJ21)/365</f>
        <v>2.920031248301261E-4</v>
      </c>
    </row>
    <row r="22" spans="1:37" x14ac:dyDescent="0.25">
      <c r="B22" s="27" t="s">
        <v>69</v>
      </c>
    </row>
  </sheetData>
  <conditionalFormatting sqref="AB2:AB21">
    <cfRule type="duplicateValues" dxfId="1" priority="2"/>
  </conditionalFormatting>
  <conditionalFormatting sqref="S1:S1048576">
    <cfRule type="duplicateValues" dxfId="0" priority="1"/>
  </conditionalFormatting>
  <pageMargins left="0.7" right="0.7" top="0.75" bottom="0.75" header="0.3" footer="0.3"/>
  <pageSetup orientation="landscape" r:id="rId1"/>
  <headerFooter>
    <oddHeader>&amp;C&amp;"Avenir LT Std 55 Roman,Bold"&amp;10South Coast Incentive Measure
2019 Progress Report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Appx A Print Version</vt:lpstr>
      <vt:lpstr>'Appx A Print Version'!Print_Area</vt:lpstr>
      <vt:lpstr>'Appx A Print Version'!Print_Titles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Austin@ARB</dc:creator>
  <cp:lastModifiedBy>Hicks, Austin@ARB</cp:lastModifiedBy>
  <dcterms:created xsi:type="dcterms:W3CDTF">2020-03-05T22:19:13Z</dcterms:created>
  <dcterms:modified xsi:type="dcterms:W3CDTF">2020-03-05T22:20:25Z</dcterms:modified>
</cp:coreProperties>
</file>